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/>
  <mc:AlternateContent xmlns:mc="http://schemas.openxmlformats.org/markup-compatibility/2006">
    <mc:Choice Requires="x15">
      <x15ac:absPath xmlns:x15ac="http://schemas.microsoft.com/office/spreadsheetml/2010/11/ac" url="U:\BUDGET\"/>
    </mc:Choice>
  </mc:AlternateContent>
  <xr:revisionPtr revIDLastSave="0" documentId="8_{BE63CAE8-13CF-4490-A477-1FD9A3382E4E}" xr6:coauthVersionLast="47" xr6:coauthVersionMax="47" xr10:uidLastSave="{00000000-0000-0000-0000-000000000000}"/>
  <bookViews>
    <workbookView xWindow="-120" yWindow="-120" windowWidth="29040" windowHeight="15840" tabRatio="898" xr2:uid="{00000000-000D-0000-FFFF-FFFF00000000}"/>
  </bookViews>
  <sheets>
    <sheet name="Budget to Actual" sheetId="17" r:id="rId1"/>
    <sheet name="NOTES" sheetId="35" state="hidden" r:id="rId2"/>
    <sheet name="Fund Balances" sheetId="30" state="hidden" r:id="rId3"/>
    <sheet name="Data Summary" sheetId="26" state="hidden" r:id="rId4"/>
    <sheet name="SmartTags and CC" sheetId="16" state="hidden" r:id="rId5"/>
    <sheet name="Copy of Pivot" sheetId="32" state="hidden" r:id="rId6"/>
    <sheet name="Data Pivot" sheetId="34" state="hidden" r:id="rId7"/>
    <sheet name="FAU Budget to Actual Expenses B" sheetId="31" state="hidden" r:id="rId8"/>
    <sheet name="Sheet3" sheetId="33" state="hidden" r:id="rId9"/>
    <sheet name="FY19 B2A Pivot" sheetId="19" state="hidden" r:id="rId10"/>
    <sheet name="FY19 B2A" sheetId="18" state="hidden" r:id="rId11"/>
    <sheet name="FY21 B2A Pivot" sheetId="23" state="hidden" r:id="rId12"/>
    <sheet name="FY21 B2A" sheetId="22" state="hidden" r:id="rId13"/>
    <sheet name="FY21 Actuals Pivot" sheetId="28" state="hidden" r:id="rId14"/>
    <sheet name="FY21 B2A " sheetId="27" state="hidden" r:id="rId15"/>
    <sheet name="FY20 BTA Pivot" sheetId="25" state="hidden" r:id="rId16"/>
    <sheet name="FY20BTA" sheetId="24" state="hidden" r:id="rId17"/>
  </sheets>
  <definedNames>
    <definedName name="_xlnm._FilterDatabase" localSheetId="7" hidden="1">'FAU Budget to Actual Expenses B'!$A$1:$P$706</definedName>
    <definedName name="_xlnm._FilterDatabase" localSheetId="10" hidden="1">'FY19 B2A'!$A$11:$N$255</definedName>
    <definedName name="_xlnm._FilterDatabase" localSheetId="16" hidden="1">FY20BTA!$A$11:$P$256</definedName>
    <definedName name="_xlnm._FilterDatabase" localSheetId="12" hidden="1">'FY21 B2A'!$A$11:$M$248</definedName>
    <definedName name="_xlnm._FilterDatabase" localSheetId="14" hidden="1">'FY21 B2A '!$A$11:$P$245</definedName>
    <definedName name="_xlnm._FilterDatabase" localSheetId="4" hidden="1">'SmartTags and CC'!$A$1:$E$64</definedName>
  </definedNames>
  <calcPr calcId="191029"/>
  <customWorkbookViews>
    <customWorkbookView name="Francisco Dominguez - Personal View" guid="{0FED1CFE-2DD4-41CE-A04B-68DEBA5D2A38}" mergeInterval="0" personalView="1" maximized="1" windowWidth="1920" windowHeight="829" activeSheetId="2"/>
    <customWorkbookView name="Ryan Frierson - Personal View" guid="{CE90A49D-D1F4-41C4-9F09-CD65997C02E6}" mergeInterval="0" personalView="1" maximized="1" windowWidth="1436" windowHeight="675" activeSheetId="1"/>
    <customWorkbookView name="Ilene K. Mates - Personal View" guid="{33B1B745-8793-4419-9A7E-C4F1C94CB636}" mergeInterval="0" personalView="1" maximized="1" windowWidth="1680" windowHeight="739" activeSheetId="1"/>
    <customWorkbookView name="ncarte10 - Personal View" guid="{CAFEF6E6-4C75-4FC5-A49B-45DCAA52BEA7}" mergeInterval="0" personalView="1" maximized="1" xWindow="1" yWindow="1" windowWidth="1280" windowHeight="799" activeSheetId="1"/>
    <customWorkbookView name="ncarte10 - Personal View (2)" guid="{8DDB7AD0-1164-4E7F-8BA4-56254C0938DA}" mergeInterval="0" personalView="1" maximized="1" xWindow="1" yWindow="1" windowWidth="1280" windowHeight="799" activeSheetId="1"/>
    <customWorkbookView name="jlezama - Personal View" guid="{0A7332CA-D094-47A0-A6F7-86EE8820F0DB}" mergeInterval="0" personalView="1" maximized="1" windowWidth="1020" windowHeight="543" activeSheetId="1"/>
    <customWorkbookView name="Jose Lezama - Personal View" guid="{5C45CE92-5865-42B0-A7B1-C1D81846A77D}" mergeInterval="0" personalView="1" maximized="1" windowWidth="1436" windowHeight="675" activeSheetId="1"/>
    <customWorkbookView name="Jose V. Lezama - Personal View" guid="{598C1E36-8F08-4BB1-90C4-58A0C77582D4}" mergeInterval="0" personalView="1" maximized="1" windowWidth="1279" windowHeight="675" activeSheetId="4"/>
    <customWorkbookView name="Heather Bishara - Personal View" guid="{9117A6E4-3188-4ED9-B4F9-227F3ED36B8E}" mergeInterval="0" personalView="1" maximized="1" xWindow="1" yWindow="1" windowWidth="719" windowHeight="581" activeSheetId="1"/>
  </customWorkbookViews>
  <pivotCaches>
    <pivotCache cacheId="0" r:id="rId18"/>
    <pivotCache cacheId="1" r:id="rId19"/>
    <pivotCache cacheId="2" r:id="rId20"/>
    <pivotCache cacheId="3" r:id="rId21"/>
    <pivotCache cacheId="4" r:id="rId2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98" i="31" l="1"/>
  <c r="F697" i="31"/>
  <c r="F696" i="31"/>
  <c r="F695" i="31"/>
  <c r="F694" i="31"/>
  <c r="F693" i="31"/>
  <c r="F692" i="31"/>
  <c r="F691" i="31"/>
  <c r="F690" i="31"/>
  <c r="F689" i="31"/>
  <c r="F688" i="31"/>
  <c r="F687" i="31"/>
  <c r="F686" i="31"/>
  <c r="F685" i="31"/>
  <c r="F684" i="31"/>
  <c r="F683" i="31"/>
  <c r="F682" i="31"/>
  <c r="F681" i="31"/>
  <c r="F680" i="31"/>
  <c r="F679" i="31"/>
  <c r="F678" i="31"/>
  <c r="F677" i="31"/>
  <c r="F676" i="31"/>
  <c r="F675" i="31"/>
  <c r="F674" i="31"/>
  <c r="F673" i="31"/>
  <c r="F672" i="31"/>
  <c r="F671" i="31"/>
  <c r="F670" i="31"/>
  <c r="F669" i="31"/>
  <c r="F668" i="31"/>
  <c r="F667" i="31"/>
  <c r="F666" i="31"/>
  <c r="F665" i="31"/>
  <c r="F664" i="31"/>
  <c r="F663" i="31"/>
  <c r="F662" i="31"/>
  <c r="F661" i="31"/>
  <c r="F660" i="31"/>
  <c r="F659" i="31"/>
  <c r="F658" i="31"/>
  <c r="F657" i="31"/>
  <c r="F656" i="31"/>
  <c r="F655" i="31"/>
  <c r="F654" i="31"/>
  <c r="F653" i="31"/>
  <c r="F652" i="31"/>
  <c r="F651" i="31"/>
  <c r="F650" i="31"/>
  <c r="F649" i="31"/>
  <c r="F648" i="31"/>
  <c r="F647" i="31"/>
  <c r="F646" i="31"/>
  <c r="F645" i="31"/>
  <c r="F644" i="31"/>
  <c r="F643" i="31"/>
  <c r="F642" i="31"/>
  <c r="F641" i="31"/>
  <c r="F640" i="31"/>
  <c r="F639" i="31"/>
  <c r="F638" i="31"/>
  <c r="F637" i="31"/>
  <c r="F636" i="31"/>
  <c r="F635" i="31"/>
  <c r="F634" i="31"/>
  <c r="F633" i="31"/>
  <c r="F632" i="31"/>
  <c r="F631" i="31"/>
  <c r="F630" i="31"/>
  <c r="F629" i="31"/>
  <c r="F628" i="31"/>
  <c r="F627" i="31"/>
  <c r="F626" i="31"/>
  <c r="F625" i="31"/>
  <c r="F624" i="31"/>
  <c r="F623" i="31"/>
  <c r="F622" i="31"/>
  <c r="F621" i="31"/>
  <c r="F620" i="31"/>
  <c r="F619" i="31"/>
  <c r="F618" i="31"/>
  <c r="F617" i="31"/>
  <c r="F616" i="31"/>
  <c r="F615" i="31"/>
  <c r="F614" i="31"/>
  <c r="F613" i="31"/>
  <c r="F612" i="31"/>
  <c r="F611" i="31"/>
  <c r="F610" i="31"/>
  <c r="F609" i="31"/>
  <c r="F608" i="31"/>
  <c r="F607" i="31"/>
  <c r="F606" i="31"/>
  <c r="F605" i="31"/>
  <c r="F604" i="31"/>
  <c r="F603" i="31"/>
  <c r="F602" i="31"/>
  <c r="F601" i="31"/>
  <c r="F600" i="31"/>
  <c r="F599" i="31"/>
  <c r="F598" i="31"/>
  <c r="F597" i="31"/>
  <c r="F596" i="31"/>
  <c r="F595" i="31"/>
  <c r="F594" i="31"/>
  <c r="F593" i="31"/>
  <c r="F592" i="31"/>
  <c r="F591" i="31"/>
  <c r="F590" i="31"/>
  <c r="F589" i="31"/>
  <c r="F588" i="31"/>
  <c r="F587" i="31"/>
  <c r="F586" i="31"/>
  <c r="F585" i="31"/>
  <c r="F584" i="31"/>
  <c r="F583" i="31"/>
  <c r="F582" i="31"/>
  <c r="F581" i="31"/>
  <c r="F580" i="31"/>
  <c r="F579" i="31"/>
  <c r="F578" i="31"/>
  <c r="F577" i="31"/>
  <c r="F576" i="31"/>
  <c r="F575" i="31"/>
  <c r="F574" i="31"/>
  <c r="F573" i="31"/>
  <c r="F572" i="31"/>
  <c r="F571" i="31"/>
  <c r="F570" i="31"/>
  <c r="F569" i="31"/>
  <c r="F568" i="31"/>
  <c r="F567" i="31"/>
  <c r="F566" i="31"/>
  <c r="F565" i="31"/>
  <c r="F564" i="31"/>
  <c r="F563" i="31"/>
  <c r="F562" i="31"/>
  <c r="F561" i="31"/>
  <c r="F560" i="31"/>
  <c r="F559" i="31"/>
  <c r="F558" i="31"/>
  <c r="F557" i="31"/>
  <c r="F556" i="31"/>
  <c r="F555" i="31"/>
  <c r="F554" i="31"/>
  <c r="F553" i="31"/>
  <c r="F552" i="31"/>
  <c r="F551" i="31"/>
  <c r="F550" i="31"/>
  <c r="F549" i="31"/>
  <c r="F548" i="31"/>
  <c r="F547" i="31"/>
  <c r="F546" i="31"/>
  <c r="F545" i="31"/>
  <c r="F544" i="31"/>
  <c r="F543" i="31"/>
  <c r="F542" i="31"/>
  <c r="F541" i="31"/>
  <c r="F540" i="31"/>
  <c r="F539" i="31"/>
  <c r="F538" i="31"/>
  <c r="F537" i="31"/>
  <c r="F536" i="31"/>
  <c r="F535" i="31"/>
  <c r="F534" i="31"/>
  <c r="F533" i="31"/>
  <c r="F532" i="31"/>
  <c r="F531" i="31"/>
  <c r="F530" i="31"/>
  <c r="F529" i="31"/>
  <c r="F528" i="31"/>
  <c r="F527" i="31"/>
  <c r="F526" i="31"/>
  <c r="F525" i="31"/>
  <c r="F524" i="31"/>
  <c r="F523" i="31"/>
  <c r="F522" i="31"/>
  <c r="F521" i="31"/>
  <c r="F520" i="31"/>
  <c r="F519" i="31"/>
  <c r="F518" i="31"/>
  <c r="F517" i="31"/>
  <c r="F516" i="31"/>
  <c r="F515" i="31"/>
  <c r="F514" i="31"/>
  <c r="F513" i="31"/>
  <c r="F512" i="31"/>
  <c r="F511" i="31"/>
  <c r="F510" i="31"/>
  <c r="F509" i="31"/>
  <c r="F508" i="31"/>
  <c r="F507" i="31"/>
  <c r="F506" i="31"/>
  <c r="F505" i="31"/>
  <c r="F504" i="31"/>
  <c r="F503" i="31"/>
  <c r="F502" i="31"/>
  <c r="F501" i="31"/>
  <c r="F500" i="31"/>
  <c r="F499" i="31"/>
  <c r="F498" i="31"/>
  <c r="F497" i="31"/>
  <c r="F496" i="31"/>
  <c r="F495" i="31"/>
  <c r="F494" i="31"/>
  <c r="F493" i="31"/>
  <c r="F492" i="31"/>
  <c r="F491" i="31"/>
  <c r="F490" i="31"/>
  <c r="F489" i="31"/>
  <c r="F488" i="31"/>
  <c r="F487" i="31"/>
  <c r="F486" i="31"/>
  <c r="F485" i="31"/>
  <c r="F484" i="31"/>
  <c r="F483" i="31"/>
  <c r="F482" i="31"/>
  <c r="F481" i="31"/>
  <c r="F480" i="31"/>
  <c r="F479" i="31"/>
  <c r="F478" i="31"/>
  <c r="F477" i="31"/>
  <c r="F476" i="31"/>
  <c r="F475" i="31"/>
  <c r="F474" i="31"/>
  <c r="F473" i="31"/>
  <c r="F472" i="31"/>
  <c r="F471" i="31"/>
  <c r="F470" i="31"/>
  <c r="F469" i="31"/>
  <c r="F468" i="31"/>
  <c r="F467" i="31"/>
  <c r="F466" i="31"/>
  <c r="F465" i="31"/>
  <c r="F464" i="31"/>
  <c r="F463" i="31"/>
  <c r="F462" i="31"/>
  <c r="F461" i="31"/>
  <c r="F460" i="31"/>
  <c r="F459" i="31"/>
  <c r="F458" i="31"/>
  <c r="F457" i="31"/>
  <c r="F456" i="31"/>
  <c r="F455" i="31"/>
  <c r="F454" i="31"/>
  <c r="F2" i="31"/>
  <c r="F216" i="31"/>
  <c r="F215" i="31"/>
  <c r="F214" i="31"/>
  <c r="F213" i="31"/>
  <c r="F212" i="31"/>
  <c r="F211" i="31"/>
  <c r="F210" i="31"/>
  <c r="F209" i="31"/>
  <c r="F208" i="31"/>
  <c r="F207" i="31"/>
  <c r="F206" i="31"/>
  <c r="F205" i="31"/>
  <c r="F204" i="31"/>
  <c r="F203" i="31"/>
  <c r="F202" i="31"/>
  <c r="F201" i="31"/>
  <c r="F200" i="31"/>
  <c r="F199" i="31"/>
  <c r="F198" i="31"/>
  <c r="F197" i="31"/>
  <c r="F196" i="31"/>
  <c r="F195" i="31"/>
  <c r="F194" i="31"/>
  <c r="F193" i="31"/>
  <c r="F192" i="31"/>
  <c r="F191" i="31"/>
  <c r="F190" i="31"/>
  <c r="F189" i="31"/>
  <c r="F188" i="31"/>
  <c r="F187" i="31"/>
  <c r="F186" i="31"/>
  <c r="F185" i="31"/>
  <c r="F184" i="31"/>
  <c r="F183" i="31"/>
  <c r="F182" i="31"/>
  <c r="F181" i="31"/>
  <c r="F180" i="31"/>
  <c r="F179" i="31"/>
  <c r="F178" i="31"/>
  <c r="F177" i="31"/>
  <c r="F176" i="31"/>
  <c r="F175" i="31"/>
  <c r="F174" i="31"/>
  <c r="F173" i="31"/>
  <c r="F172" i="31"/>
  <c r="F171" i="31"/>
  <c r="F170" i="31"/>
  <c r="F169" i="31"/>
  <c r="F168" i="31"/>
  <c r="F167" i="31"/>
  <c r="F166" i="31"/>
  <c r="F165" i="31"/>
  <c r="F164" i="31"/>
  <c r="F163" i="31"/>
  <c r="F162" i="31"/>
  <c r="F161" i="31"/>
  <c r="F160" i="31"/>
  <c r="F159" i="31"/>
  <c r="F158" i="31"/>
  <c r="F157" i="31"/>
  <c r="F156" i="31"/>
  <c r="F155" i="31"/>
  <c r="F154" i="31"/>
  <c r="F153" i="31"/>
  <c r="F152" i="31"/>
  <c r="F151" i="31"/>
  <c r="F150" i="31"/>
  <c r="F149" i="31"/>
  <c r="F148" i="31"/>
  <c r="F147" i="31"/>
  <c r="F146" i="31"/>
  <c r="F145" i="31"/>
  <c r="F144" i="31"/>
  <c r="F143" i="31"/>
  <c r="F142" i="31"/>
  <c r="F141" i="31"/>
  <c r="F140" i="31"/>
  <c r="F139" i="31"/>
  <c r="F138" i="31"/>
  <c r="F137" i="31"/>
  <c r="F136" i="31"/>
  <c r="F135" i="31"/>
  <c r="F134" i="31"/>
  <c r="F133" i="31"/>
  <c r="F132" i="31"/>
  <c r="F131" i="31"/>
  <c r="F130" i="31"/>
  <c r="F129" i="31"/>
  <c r="F128" i="31"/>
  <c r="F127" i="31"/>
  <c r="F126" i="31"/>
  <c r="F125" i="31"/>
  <c r="F124" i="31"/>
  <c r="F123" i="31"/>
  <c r="F122" i="31"/>
  <c r="F121" i="31"/>
  <c r="F120" i="31"/>
  <c r="F119" i="31"/>
  <c r="F118" i="31"/>
  <c r="F117" i="31"/>
  <c r="F116" i="31"/>
  <c r="F115" i="31"/>
  <c r="F114" i="31"/>
  <c r="F113" i="31"/>
  <c r="F112" i="31"/>
  <c r="F111" i="31"/>
  <c r="F110" i="31"/>
  <c r="F109" i="31"/>
  <c r="F108" i="31"/>
  <c r="F107" i="31"/>
  <c r="F106" i="31"/>
  <c r="F105" i="31"/>
  <c r="F104" i="31"/>
  <c r="F103" i="31"/>
  <c r="F102" i="31"/>
  <c r="F101" i="31"/>
  <c r="F100" i="31"/>
  <c r="F99" i="31"/>
  <c r="F98" i="31"/>
  <c r="F97" i="31"/>
  <c r="F96" i="31"/>
  <c r="F95" i="31"/>
  <c r="F94" i="31"/>
  <c r="F93" i="31"/>
  <c r="F92" i="31"/>
  <c r="F91" i="31"/>
  <c r="F90" i="31"/>
  <c r="F89" i="31"/>
  <c r="F88" i="31"/>
  <c r="F87" i="31"/>
  <c r="F86" i="31"/>
  <c r="F85" i="31"/>
  <c r="F84" i="31"/>
  <c r="F83" i="31"/>
  <c r="F82" i="31"/>
  <c r="F81" i="31"/>
  <c r="F80" i="31"/>
  <c r="F79" i="31"/>
  <c r="F78" i="31"/>
  <c r="F77" i="31"/>
  <c r="F76" i="31"/>
  <c r="F75" i="31"/>
  <c r="F74" i="31"/>
  <c r="F73" i="31"/>
  <c r="F72" i="31"/>
  <c r="F71" i="31"/>
  <c r="F70" i="31"/>
  <c r="F69" i="31"/>
  <c r="F68" i="31"/>
  <c r="F67" i="31"/>
  <c r="F66" i="31"/>
  <c r="F65" i="31"/>
  <c r="F64" i="31"/>
  <c r="F63" i="31"/>
  <c r="F62" i="31"/>
  <c r="F61" i="31"/>
  <c r="F60" i="31"/>
  <c r="F59" i="31"/>
  <c r="F58" i="31"/>
  <c r="F57" i="31"/>
  <c r="F56" i="31"/>
  <c r="F55" i="31"/>
  <c r="F54" i="31"/>
  <c r="F53" i="31"/>
  <c r="F52" i="31"/>
  <c r="F51" i="31"/>
  <c r="F50" i="31"/>
  <c r="F49" i="31"/>
  <c r="F48" i="31"/>
  <c r="F47" i="31"/>
  <c r="F46" i="31"/>
  <c r="F45" i="31"/>
  <c r="F44" i="31"/>
  <c r="F43" i="31"/>
  <c r="F42" i="31"/>
  <c r="F41" i="31"/>
  <c r="F40" i="31"/>
  <c r="F39" i="31"/>
  <c r="F38" i="31"/>
  <c r="F37" i="31"/>
  <c r="F36" i="31"/>
  <c r="F35" i="31"/>
  <c r="F34" i="31"/>
  <c r="F33" i="31"/>
  <c r="F32" i="31"/>
  <c r="F31" i="31"/>
  <c r="F30" i="31"/>
  <c r="F29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F5" i="31"/>
  <c r="F4" i="31"/>
  <c r="F3" i="31"/>
  <c r="A26" i="17"/>
  <c r="C26" i="17" s="1"/>
  <c r="A25" i="17"/>
  <c r="F25" i="17" s="1"/>
  <c r="A24" i="17"/>
  <c r="C24" i="17" s="1"/>
  <c r="A23" i="17"/>
  <c r="F23" i="17" s="1"/>
  <c r="A22" i="17"/>
  <c r="E22" i="17" s="1"/>
  <c r="A19" i="17"/>
  <c r="D19" i="17" s="1"/>
  <c r="A18" i="17"/>
  <c r="D18" i="17" s="1"/>
  <c r="A17" i="17"/>
  <c r="E17" i="17" s="1"/>
  <c r="A16" i="17"/>
  <c r="C16" i="17" s="1"/>
  <c r="A15" i="17"/>
  <c r="E15" i="17" s="1"/>
  <c r="A12" i="17"/>
  <c r="C12" i="17" s="1"/>
  <c r="A11" i="17"/>
  <c r="C11" i="17" s="1"/>
  <c r="A10" i="17"/>
  <c r="D10" i="17" s="1"/>
  <c r="A9" i="17"/>
  <c r="F9" i="17" s="1"/>
  <c r="A8" i="17"/>
  <c r="C8" i="17" s="1"/>
  <c r="F217" i="31"/>
  <c r="F218" i="31"/>
  <c r="F219" i="31"/>
  <c r="F220" i="31"/>
  <c r="F221" i="31"/>
  <c r="F222" i="31"/>
  <c r="F223" i="31"/>
  <c r="F224" i="31"/>
  <c r="F225" i="31"/>
  <c r="F226" i="31"/>
  <c r="F227" i="31"/>
  <c r="F228" i="31"/>
  <c r="F229" i="31"/>
  <c r="F230" i="31"/>
  <c r="F231" i="31"/>
  <c r="F232" i="31"/>
  <c r="F233" i="31"/>
  <c r="F234" i="31"/>
  <c r="F235" i="31"/>
  <c r="F236" i="31"/>
  <c r="F237" i="31"/>
  <c r="F238" i="31"/>
  <c r="F239" i="31"/>
  <c r="F240" i="31"/>
  <c r="F241" i="31"/>
  <c r="F242" i="31"/>
  <c r="F243" i="31"/>
  <c r="F244" i="31"/>
  <c r="F245" i="31"/>
  <c r="F246" i="31"/>
  <c r="F247" i="31"/>
  <c r="F248" i="31"/>
  <c r="F249" i="31"/>
  <c r="F250" i="31"/>
  <c r="F251" i="31"/>
  <c r="F252" i="31"/>
  <c r="F253" i="31"/>
  <c r="F254" i="31"/>
  <c r="F255" i="31"/>
  <c r="F256" i="31"/>
  <c r="F257" i="31"/>
  <c r="F258" i="31"/>
  <c r="F259" i="31"/>
  <c r="F260" i="31"/>
  <c r="F261" i="31"/>
  <c r="F262" i="31"/>
  <c r="F263" i="31"/>
  <c r="F264" i="31"/>
  <c r="F265" i="31"/>
  <c r="F266" i="31"/>
  <c r="F267" i="31"/>
  <c r="F268" i="31"/>
  <c r="F269" i="31"/>
  <c r="F270" i="31"/>
  <c r="F271" i="31"/>
  <c r="F272" i="31"/>
  <c r="F273" i="31"/>
  <c r="F274" i="31"/>
  <c r="F275" i="31"/>
  <c r="F276" i="31"/>
  <c r="F277" i="31"/>
  <c r="F278" i="31"/>
  <c r="F279" i="31"/>
  <c r="F280" i="31"/>
  <c r="F281" i="31"/>
  <c r="F282" i="31"/>
  <c r="F283" i="31"/>
  <c r="F284" i="31"/>
  <c r="F285" i="31"/>
  <c r="F286" i="31"/>
  <c r="F287" i="31"/>
  <c r="F288" i="31"/>
  <c r="F289" i="31"/>
  <c r="F290" i="31"/>
  <c r="F291" i="31"/>
  <c r="F292" i="31"/>
  <c r="F293" i="31"/>
  <c r="F294" i="31"/>
  <c r="F295" i="31"/>
  <c r="F296" i="31"/>
  <c r="F297" i="31"/>
  <c r="F298" i="31"/>
  <c r="F299" i="31"/>
  <c r="F300" i="31"/>
  <c r="F301" i="31"/>
  <c r="F302" i="31"/>
  <c r="F303" i="31"/>
  <c r="F304" i="31"/>
  <c r="F305" i="31"/>
  <c r="F306" i="31"/>
  <c r="F307" i="31"/>
  <c r="F308" i="31"/>
  <c r="F309" i="31"/>
  <c r="F310" i="31"/>
  <c r="F311" i="31"/>
  <c r="F312" i="31"/>
  <c r="F313" i="31"/>
  <c r="F314" i="31"/>
  <c r="F315" i="31"/>
  <c r="F316" i="31"/>
  <c r="F317" i="31"/>
  <c r="F318" i="31"/>
  <c r="F319" i="31"/>
  <c r="F320" i="31"/>
  <c r="F321" i="31"/>
  <c r="F322" i="31"/>
  <c r="F323" i="31"/>
  <c r="F324" i="31"/>
  <c r="F325" i="31"/>
  <c r="F326" i="31"/>
  <c r="F327" i="31"/>
  <c r="F328" i="31"/>
  <c r="F329" i="31"/>
  <c r="F330" i="31"/>
  <c r="F331" i="31"/>
  <c r="F332" i="31"/>
  <c r="F333" i="31"/>
  <c r="F334" i="31"/>
  <c r="F335" i="31"/>
  <c r="F336" i="31"/>
  <c r="F337" i="31"/>
  <c r="F338" i="31"/>
  <c r="F339" i="31"/>
  <c r="F340" i="31"/>
  <c r="F341" i="31"/>
  <c r="F342" i="31"/>
  <c r="F343" i="31"/>
  <c r="F344" i="31"/>
  <c r="F345" i="31"/>
  <c r="F346" i="31"/>
  <c r="F347" i="31"/>
  <c r="F348" i="31"/>
  <c r="F349" i="31"/>
  <c r="F350" i="31"/>
  <c r="F351" i="31"/>
  <c r="F352" i="31"/>
  <c r="F353" i="31"/>
  <c r="F354" i="31"/>
  <c r="F355" i="31"/>
  <c r="F356" i="31"/>
  <c r="F357" i="31"/>
  <c r="F358" i="31"/>
  <c r="F359" i="31"/>
  <c r="F360" i="31"/>
  <c r="F361" i="31"/>
  <c r="F362" i="31"/>
  <c r="F363" i="31"/>
  <c r="F364" i="31"/>
  <c r="F365" i="31"/>
  <c r="F366" i="31"/>
  <c r="F367" i="31"/>
  <c r="F368" i="31"/>
  <c r="F369" i="31"/>
  <c r="F370" i="31"/>
  <c r="F371" i="31"/>
  <c r="F372" i="31"/>
  <c r="F373" i="31"/>
  <c r="F374" i="31"/>
  <c r="F375" i="31"/>
  <c r="F376" i="31"/>
  <c r="F377" i="31"/>
  <c r="F378" i="31"/>
  <c r="F379" i="31"/>
  <c r="F380" i="31"/>
  <c r="F381" i="31"/>
  <c r="F382" i="31"/>
  <c r="F383" i="31"/>
  <c r="F384" i="31"/>
  <c r="F385" i="31"/>
  <c r="F386" i="31"/>
  <c r="F387" i="31"/>
  <c r="F388" i="31"/>
  <c r="F389" i="31"/>
  <c r="F390" i="31"/>
  <c r="F391" i="31"/>
  <c r="F392" i="31"/>
  <c r="F393" i="31"/>
  <c r="F394" i="31"/>
  <c r="F395" i="31"/>
  <c r="F396" i="31"/>
  <c r="F397" i="31"/>
  <c r="F398" i="31"/>
  <c r="F399" i="31"/>
  <c r="F400" i="31"/>
  <c r="F401" i="31"/>
  <c r="F402" i="31"/>
  <c r="F403" i="31"/>
  <c r="F404" i="31"/>
  <c r="F405" i="31"/>
  <c r="F406" i="31"/>
  <c r="F407" i="31"/>
  <c r="F408" i="31"/>
  <c r="F409" i="31"/>
  <c r="F410" i="31"/>
  <c r="F411" i="31"/>
  <c r="F412" i="31"/>
  <c r="F413" i="31"/>
  <c r="F414" i="31"/>
  <c r="F415" i="31"/>
  <c r="F416" i="31"/>
  <c r="F417" i="31"/>
  <c r="F418" i="31"/>
  <c r="F419" i="31"/>
  <c r="F420" i="31"/>
  <c r="F421" i="31"/>
  <c r="F422" i="31"/>
  <c r="F423" i="31"/>
  <c r="F424" i="31"/>
  <c r="F425" i="31"/>
  <c r="F426" i="31"/>
  <c r="F427" i="31"/>
  <c r="F428" i="31"/>
  <c r="F429" i="31"/>
  <c r="F430" i="31"/>
  <c r="F431" i="31"/>
  <c r="F432" i="31"/>
  <c r="F433" i="31"/>
  <c r="F434" i="31"/>
  <c r="F435" i="31"/>
  <c r="F436" i="31"/>
  <c r="F437" i="31"/>
  <c r="F438" i="31"/>
  <c r="F439" i="31"/>
  <c r="F440" i="31"/>
  <c r="F441" i="31"/>
  <c r="F442" i="31"/>
  <c r="F443" i="31"/>
  <c r="F444" i="31"/>
  <c r="F445" i="31"/>
  <c r="F446" i="31"/>
  <c r="F447" i="31"/>
  <c r="F448" i="31"/>
  <c r="F449" i="31"/>
  <c r="F450" i="31"/>
  <c r="F451" i="31"/>
  <c r="F452" i="31"/>
  <c r="F453" i="31"/>
  <c r="E7" i="26"/>
  <c r="E8" i="26"/>
  <c r="E9" i="26"/>
  <c r="E10" i="26"/>
  <c r="E11" i="26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6" i="26"/>
  <c r="F8" i="17" l="1"/>
  <c r="D12" i="17"/>
  <c r="D11" i="17"/>
  <c r="D9" i="17"/>
  <c r="D8" i="17"/>
  <c r="F17" i="17"/>
  <c r="F18" i="17"/>
  <c r="F15" i="17"/>
  <c r="F16" i="17"/>
  <c r="G16" i="17" s="1"/>
  <c r="F19" i="17"/>
  <c r="D26" i="17"/>
  <c r="E26" i="17"/>
  <c r="C23" i="17"/>
  <c r="G23" i="17" s="1"/>
  <c r="D23" i="17"/>
  <c r="E23" i="17"/>
  <c r="H23" i="17" s="1"/>
  <c r="F26" i="17"/>
  <c r="G26" i="17" s="1"/>
  <c r="C25" i="17"/>
  <c r="G25" i="17" s="1"/>
  <c r="E24" i="17"/>
  <c r="D22" i="17"/>
  <c r="E25" i="17"/>
  <c r="H25" i="17" s="1"/>
  <c r="D24" i="17"/>
  <c r="F22" i="17"/>
  <c r="H22" i="17" s="1"/>
  <c r="C22" i="17"/>
  <c r="D25" i="17"/>
  <c r="F24" i="17"/>
  <c r="G24" i="17" s="1"/>
  <c r="C17" i="17"/>
  <c r="C18" i="17"/>
  <c r="D15" i="17"/>
  <c r="D16" i="17"/>
  <c r="D17" i="17"/>
  <c r="E16" i="17"/>
  <c r="E18" i="17"/>
  <c r="E19" i="17"/>
  <c r="C15" i="17"/>
  <c r="C19" i="17"/>
  <c r="F11" i="17"/>
  <c r="G11" i="17" s="1"/>
  <c r="F10" i="17"/>
  <c r="E9" i="17"/>
  <c r="H9" i="17" s="1"/>
  <c r="E10" i="17"/>
  <c r="E8" i="17"/>
  <c r="F12" i="17"/>
  <c r="G12" i="17" s="1"/>
  <c r="C9" i="17"/>
  <c r="G9" i="17" s="1"/>
  <c r="C10" i="17"/>
  <c r="E11" i="17"/>
  <c r="E12" i="17"/>
  <c r="G8" i="17"/>
  <c r="F84" i="18"/>
  <c r="G18" i="17" l="1"/>
  <c r="G15" i="17"/>
  <c r="G19" i="17"/>
  <c r="H11" i="17"/>
  <c r="G17" i="17"/>
  <c r="G22" i="17"/>
  <c r="G10" i="17"/>
  <c r="F20" i="17"/>
  <c r="H8" i="17"/>
  <c r="D27" i="17"/>
  <c r="H26" i="17"/>
  <c r="H24" i="17"/>
  <c r="D20" i="17"/>
  <c r="E20" i="17"/>
  <c r="E27" i="17"/>
  <c r="H10" i="17"/>
  <c r="D13" i="17"/>
  <c r="H12" i="17"/>
  <c r="E13" i="17"/>
  <c r="C6" i="17"/>
  <c r="C3" i="17" l="1"/>
  <c r="C4" i="17"/>
  <c r="C5" i="17"/>
  <c r="H18" i="17" l="1"/>
  <c r="H15" i="17"/>
  <c r="H16" i="17"/>
  <c r="H17" i="17"/>
  <c r="H19" i="17" l="1"/>
  <c r="C7" i="26"/>
  <c r="F7" i="26"/>
  <c r="G7" i="26"/>
  <c r="H7" i="26"/>
  <c r="I7" i="26"/>
  <c r="J7" i="26"/>
  <c r="C8" i="26"/>
  <c r="F8" i="26"/>
  <c r="G8" i="26"/>
  <c r="H8" i="26"/>
  <c r="I8" i="26"/>
  <c r="J8" i="26"/>
  <c r="C9" i="26"/>
  <c r="F9" i="26"/>
  <c r="G9" i="26"/>
  <c r="H9" i="26"/>
  <c r="I9" i="26"/>
  <c r="J9" i="26"/>
  <c r="C10" i="26"/>
  <c r="F10" i="26"/>
  <c r="G10" i="26"/>
  <c r="H10" i="26"/>
  <c r="I10" i="26"/>
  <c r="J10" i="26"/>
  <c r="C11" i="26"/>
  <c r="F11" i="26"/>
  <c r="G11" i="26"/>
  <c r="H11" i="26"/>
  <c r="I11" i="26"/>
  <c r="J11" i="26"/>
  <c r="C12" i="26"/>
  <c r="F12" i="26"/>
  <c r="G12" i="26"/>
  <c r="H12" i="26"/>
  <c r="I12" i="26"/>
  <c r="J12" i="26"/>
  <c r="C13" i="26"/>
  <c r="F13" i="26"/>
  <c r="G13" i="26"/>
  <c r="H13" i="26"/>
  <c r="I13" i="26"/>
  <c r="J13" i="26"/>
  <c r="C14" i="26"/>
  <c r="F14" i="26"/>
  <c r="G14" i="26"/>
  <c r="H14" i="26"/>
  <c r="I14" i="26"/>
  <c r="J14" i="26"/>
  <c r="C15" i="26"/>
  <c r="F15" i="26"/>
  <c r="G15" i="26"/>
  <c r="H15" i="26"/>
  <c r="I15" i="26"/>
  <c r="J15" i="26"/>
  <c r="C16" i="26"/>
  <c r="F16" i="26"/>
  <c r="G16" i="26"/>
  <c r="H16" i="26"/>
  <c r="I16" i="26"/>
  <c r="J16" i="26"/>
  <c r="C17" i="26"/>
  <c r="F17" i="26"/>
  <c r="G17" i="26"/>
  <c r="H17" i="26"/>
  <c r="I17" i="26"/>
  <c r="J17" i="26"/>
  <c r="C18" i="26"/>
  <c r="F18" i="26"/>
  <c r="G18" i="26"/>
  <c r="H18" i="26"/>
  <c r="I18" i="26"/>
  <c r="J18" i="26"/>
  <c r="C19" i="26"/>
  <c r="F19" i="26"/>
  <c r="G19" i="26"/>
  <c r="H19" i="26"/>
  <c r="I19" i="26"/>
  <c r="J19" i="26"/>
  <c r="C20" i="26"/>
  <c r="F20" i="26"/>
  <c r="G20" i="26"/>
  <c r="H20" i="26"/>
  <c r="I20" i="26"/>
  <c r="J20" i="26"/>
  <c r="C21" i="26"/>
  <c r="F21" i="26"/>
  <c r="G21" i="26"/>
  <c r="H21" i="26"/>
  <c r="I21" i="26"/>
  <c r="J21" i="26"/>
  <c r="C22" i="26"/>
  <c r="F22" i="26"/>
  <c r="G22" i="26"/>
  <c r="H22" i="26"/>
  <c r="I22" i="26"/>
  <c r="J22" i="26"/>
  <c r="C23" i="26"/>
  <c r="F23" i="26"/>
  <c r="G23" i="26"/>
  <c r="H23" i="26"/>
  <c r="I23" i="26"/>
  <c r="J23" i="26"/>
  <c r="C24" i="26"/>
  <c r="F24" i="26"/>
  <c r="G24" i="26"/>
  <c r="H24" i="26"/>
  <c r="I24" i="26"/>
  <c r="J24" i="26"/>
  <c r="C25" i="26"/>
  <c r="F25" i="26"/>
  <c r="G25" i="26"/>
  <c r="H25" i="26"/>
  <c r="I25" i="26"/>
  <c r="J25" i="26"/>
  <c r="K7" i="26"/>
  <c r="K8" i="26"/>
  <c r="K9" i="26"/>
  <c r="K10" i="26"/>
  <c r="L10" i="26"/>
  <c r="K11" i="26"/>
  <c r="K12" i="26"/>
  <c r="A25" i="26"/>
  <c r="A24" i="26"/>
  <c r="A23" i="26"/>
  <c r="A22" i="26"/>
  <c r="A21" i="26"/>
  <c r="A20" i="26"/>
  <c r="M53" i="26"/>
  <c r="M55" i="26"/>
  <c r="M57" i="26"/>
  <c r="M59" i="26"/>
  <c r="M61" i="26"/>
  <c r="M32" i="26"/>
  <c r="M34" i="26"/>
  <c r="M36" i="26"/>
  <c r="M38" i="26"/>
  <c r="M40" i="26"/>
  <c r="K52" i="26"/>
  <c r="K54" i="26"/>
  <c r="K56" i="26"/>
  <c r="K58" i="26"/>
  <c r="K60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47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26" i="26"/>
  <c r="C52" i="26"/>
  <c r="C53" i="26"/>
  <c r="C54" i="26"/>
  <c r="C55" i="26"/>
  <c r="C56" i="26"/>
  <c r="C57" i="26"/>
  <c r="C58" i="26"/>
  <c r="C59" i="26"/>
  <c r="C60" i="26"/>
  <c r="C61" i="26"/>
  <c r="C62" i="26"/>
  <c r="C63" i="26"/>
  <c r="C64" i="26"/>
  <c r="C65" i="26"/>
  <c r="C66" i="26"/>
  <c r="C51" i="26"/>
  <c r="C50" i="26"/>
  <c r="C49" i="26"/>
  <c r="C48" i="26"/>
  <c r="C47" i="26"/>
  <c r="A56" i="26"/>
  <c r="A57" i="26"/>
  <c r="A58" i="26"/>
  <c r="A59" i="26"/>
  <c r="A60" i="26"/>
  <c r="A61" i="26"/>
  <c r="A62" i="26"/>
  <c r="A63" i="26"/>
  <c r="A64" i="26"/>
  <c r="A65" i="26"/>
  <c r="A66" i="26"/>
  <c r="C27" i="26"/>
  <c r="C28" i="26"/>
  <c r="C29" i="26"/>
  <c r="C30" i="26"/>
  <c r="C31" i="26"/>
  <c r="C32" i="26"/>
  <c r="C33" i="26"/>
  <c r="C34" i="26"/>
  <c r="C35" i="26"/>
  <c r="C36" i="26"/>
  <c r="C37" i="26"/>
  <c r="C38" i="26"/>
  <c r="C39" i="26"/>
  <c r="C40" i="26"/>
  <c r="C41" i="26"/>
  <c r="C42" i="26"/>
  <c r="C43" i="26"/>
  <c r="C44" i="26"/>
  <c r="C45" i="26"/>
  <c r="C46" i="26"/>
  <c r="C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K48" i="26"/>
  <c r="M48" i="26"/>
  <c r="N49" i="26"/>
  <c r="K49" i="26"/>
  <c r="M49" i="26"/>
  <c r="K50" i="26"/>
  <c r="M50" i="26"/>
  <c r="K51" i="26"/>
  <c r="M51" i="26"/>
  <c r="N52" i="26"/>
  <c r="M52" i="26"/>
  <c r="N53" i="26"/>
  <c r="K53" i="26"/>
  <c r="M54" i="26"/>
  <c r="K55" i="26"/>
  <c r="N56" i="26"/>
  <c r="M56" i="26"/>
  <c r="N57" i="26"/>
  <c r="K57" i="26"/>
  <c r="M58" i="26"/>
  <c r="K59" i="26"/>
  <c r="N60" i="26"/>
  <c r="M60" i="26"/>
  <c r="N61" i="26"/>
  <c r="K61" i="26"/>
  <c r="M27" i="26"/>
  <c r="M28" i="26"/>
  <c r="M29" i="26"/>
  <c r="M30" i="26"/>
  <c r="M31" i="26"/>
  <c r="M33" i="26"/>
  <c r="M35" i="26"/>
  <c r="M37" i="26"/>
  <c r="M39" i="26"/>
  <c r="M41" i="26"/>
  <c r="P8" i="26" l="1"/>
  <c r="K37" i="26"/>
  <c r="K30" i="26"/>
  <c r="K34" i="26"/>
  <c r="K27" i="26"/>
  <c r="K35" i="26"/>
  <c r="K38" i="26"/>
  <c r="K36" i="26"/>
  <c r="K40" i="26"/>
  <c r="K32" i="26"/>
  <c r="K28" i="26"/>
  <c r="K41" i="26"/>
  <c r="K33" i="26"/>
  <c r="K29" i="26"/>
  <c r="K39" i="26"/>
  <c r="K31" i="26"/>
  <c r="P12" i="26"/>
  <c r="P10" i="26"/>
  <c r="P11" i="26"/>
  <c r="P9" i="26"/>
  <c r="L11" i="26"/>
  <c r="N58" i="26"/>
  <c r="N54" i="26"/>
  <c r="N50" i="26"/>
  <c r="N59" i="26"/>
  <c r="N55" i="26"/>
  <c r="L7" i="26"/>
  <c r="L9" i="26"/>
  <c r="L12" i="26"/>
  <c r="L8" i="26"/>
  <c r="N51" i="26"/>
  <c r="N48" i="26"/>
  <c r="O60" i="26"/>
  <c r="O56" i="26"/>
  <c r="O52" i="26"/>
  <c r="O48" i="26"/>
  <c r="O61" i="26"/>
  <c r="O57" i="26"/>
  <c r="O53" i="26"/>
  <c r="O49" i="26"/>
  <c r="O58" i="26"/>
  <c r="O54" i="26"/>
  <c r="O50" i="26"/>
  <c r="N40" i="26"/>
  <c r="N36" i="26"/>
  <c r="N41" i="26"/>
  <c r="O36" i="26"/>
  <c r="O40" i="26"/>
  <c r="P7" i="26" l="1"/>
  <c r="O55" i="26"/>
  <c r="L59" i="26"/>
  <c r="L41" i="26"/>
  <c r="L34" i="26"/>
  <c r="L38" i="26"/>
  <c r="O39" i="26"/>
  <c r="N39" i="26"/>
  <c r="P52" i="26"/>
  <c r="L52" i="26"/>
  <c r="P56" i="26"/>
  <c r="L56" i="26"/>
  <c r="P60" i="26"/>
  <c r="L60" i="26"/>
  <c r="L37" i="26"/>
  <c r="L31" i="26"/>
  <c r="O33" i="26"/>
  <c r="N33" i="26"/>
  <c r="O32" i="26"/>
  <c r="N32" i="26"/>
  <c r="P53" i="26"/>
  <c r="L53" i="26"/>
  <c r="P57" i="26"/>
  <c r="L57" i="26"/>
  <c r="P61" i="26"/>
  <c r="L61" i="26"/>
  <c r="O51" i="26"/>
  <c r="O59" i="26"/>
  <c r="L40" i="26"/>
  <c r="L33" i="26"/>
  <c r="O35" i="26"/>
  <c r="N35" i="26"/>
  <c r="O38" i="26"/>
  <c r="N38" i="26"/>
  <c r="P55" i="26"/>
  <c r="L55" i="26"/>
  <c r="L35" i="26"/>
  <c r="L39" i="26"/>
  <c r="P32" i="26"/>
  <c r="L32" i="26"/>
  <c r="L36" i="26"/>
  <c r="O41" i="26"/>
  <c r="O31" i="26"/>
  <c r="N31" i="26"/>
  <c r="O34" i="26"/>
  <c r="N34" i="26"/>
  <c r="O37" i="26"/>
  <c r="N37" i="26"/>
  <c r="P54" i="26"/>
  <c r="L54" i="26"/>
  <c r="P58" i="26"/>
  <c r="L58" i="26"/>
  <c r="P48" i="26"/>
  <c r="L48" i="26"/>
  <c r="P49" i="26"/>
  <c r="L49" i="26"/>
  <c r="P50" i="26"/>
  <c r="L50" i="26"/>
  <c r="L51" i="26"/>
  <c r="L28" i="26"/>
  <c r="O30" i="26"/>
  <c r="N30" i="26"/>
  <c r="L29" i="26"/>
  <c r="L27" i="26"/>
  <c r="O27" i="26"/>
  <c r="N27" i="26"/>
  <c r="L30" i="26"/>
  <c r="O29" i="26"/>
  <c r="N29" i="26"/>
  <c r="O28" i="26"/>
  <c r="N28" i="26"/>
  <c r="P34" i="26"/>
  <c r="P36" i="26"/>
  <c r="P40" i="26"/>
  <c r="P39" i="26" l="1"/>
  <c r="P41" i="26"/>
  <c r="P38" i="26"/>
  <c r="P30" i="26"/>
  <c r="P28" i="26"/>
  <c r="P31" i="26"/>
  <c r="P35" i="26"/>
  <c r="P33" i="26"/>
  <c r="P27" i="26"/>
  <c r="P51" i="26"/>
  <c r="P37" i="26"/>
  <c r="P59" i="26"/>
  <c r="P29" i="26"/>
  <c r="F6" i="26"/>
  <c r="G6" i="26"/>
  <c r="H6" i="26"/>
  <c r="I6" i="26"/>
  <c r="J6" i="26"/>
  <c r="C6" i="26"/>
  <c r="A12" i="26"/>
  <c r="A13" i="26"/>
  <c r="A14" i="26"/>
  <c r="A15" i="26"/>
  <c r="A16" i="26"/>
  <c r="A17" i="26"/>
  <c r="A18" i="26"/>
  <c r="A19" i="26"/>
  <c r="A26" i="26"/>
  <c r="P5" i="26"/>
  <c r="P4" i="26"/>
  <c r="P3" i="26"/>
  <c r="P2" i="26"/>
  <c r="A4" i="26"/>
  <c r="A5" i="26"/>
  <c r="A6" i="26"/>
  <c r="A7" i="26"/>
  <c r="A8" i="26"/>
  <c r="A9" i="26"/>
  <c r="A10" i="26"/>
  <c r="A11" i="26"/>
  <c r="A3" i="26"/>
  <c r="A2" i="26"/>
  <c r="K66" i="26" l="1"/>
  <c r="K65" i="26"/>
  <c r="K64" i="26"/>
  <c r="K63" i="26"/>
  <c r="K62" i="26"/>
  <c r="K47" i="26"/>
  <c r="M26" i="26"/>
  <c r="M42" i="26"/>
  <c r="M43" i="26"/>
  <c r="M44" i="26"/>
  <c r="M45" i="26"/>
  <c r="M46" i="26"/>
  <c r="M62" i="26"/>
  <c r="M63" i="26"/>
  <c r="M64" i="26"/>
  <c r="M65" i="26"/>
  <c r="M66" i="26"/>
  <c r="K6" i="26"/>
  <c r="L13" i="26"/>
  <c r="L14" i="26"/>
  <c r="K14" i="26"/>
  <c r="L15" i="26"/>
  <c r="K15" i="26"/>
  <c r="L16" i="26"/>
  <c r="K16" i="26"/>
  <c r="L17" i="26"/>
  <c r="K17" i="26"/>
  <c r="L18" i="26"/>
  <c r="K18" i="26"/>
  <c r="L19" i="26"/>
  <c r="K19" i="26"/>
  <c r="L20" i="26"/>
  <c r="K20" i="26"/>
  <c r="L21" i="26"/>
  <c r="K21" i="26"/>
  <c r="L22" i="26"/>
  <c r="K22" i="26"/>
  <c r="L23" i="26"/>
  <c r="K23" i="26"/>
  <c r="L24" i="26"/>
  <c r="K24" i="26"/>
  <c r="L25" i="26"/>
  <c r="K25" i="26"/>
  <c r="K43" i="26" l="1"/>
  <c r="K46" i="26"/>
  <c r="K42" i="26"/>
  <c r="K45" i="26"/>
  <c r="K44" i="26"/>
  <c r="P14" i="26"/>
  <c r="K26" i="26"/>
  <c r="C13" i="17"/>
  <c r="P19" i="26"/>
  <c r="K13" i="26"/>
  <c r="P22" i="26"/>
  <c r="L66" i="26"/>
  <c r="L64" i="26"/>
  <c r="L62" i="26"/>
  <c r="L65" i="26"/>
  <c r="L63" i="26"/>
  <c r="L47" i="26"/>
  <c r="M47" i="26"/>
  <c r="P16" i="26"/>
  <c r="P24" i="26"/>
  <c r="P15" i="26"/>
  <c r="P25" i="26"/>
  <c r="P21" i="26"/>
  <c r="P23" i="26"/>
  <c r="P20" i="26"/>
  <c r="P18" i="26"/>
  <c r="P17" i="26"/>
  <c r="P6" i="26"/>
  <c r="L6" i="26"/>
  <c r="N62" i="26"/>
  <c r="F27" i="17"/>
  <c r="H27" i="17" s="1"/>
  <c r="H20" i="17"/>
  <c r="C27" i="17"/>
  <c r="G27" i="17" l="1"/>
  <c r="L42" i="26"/>
  <c r="P13" i="26"/>
  <c r="L46" i="26"/>
  <c r="C20" i="17"/>
  <c r="G20" i="17" s="1"/>
  <c r="N43" i="26"/>
  <c r="O44" i="26"/>
  <c r="N44" i="26"/>
  <c r="N64" i="26"/>
  <c r="O62" i="26"/>
  <c r="L45" i="26"/>
  <c r="N46" i="26"/>
  <c r="O45" i="26"/>
  <c r="N45" i="26"/>
  <c r="L44" i="26"/>
  <c r="N66" i="26"/>
  <c r="N42" i="26"/>
  <c r="N65" i="26"/>
  <c r="O63" i="26"/>
  <c r="N63" i="26"/>
  <c r="L43" i="26"/>
  <c r="N47" i="26"/>
  <c r="O26" i="26"/>
  <c r="N26" i="26"/>
  <c r="L26" i="26"/>
  <c r="P45" i="26" l="1"/>
  <c r="P26" i="26"/>
  <c r="P46" i="26"/>
  <c r="O46" i="26"/>
  <c r="P42" i="26"/>
  <c r="O42" i="26"/>
  <c r="P62" i="26"/>
  <c r="P64" i="26"/>
  <c r="O64" i="26"/>
  <c r="P43" i="26"/>
  <c r="O43" i="26"/>
  <c r="P44" i="26"/>
  <c r="P65" i="26"/>
  <c r="O65" i="26"/>
  <c r="P66" i="26"/>
  <c r="O66" i="26"/>
  <c r="P63" i="26"/>
  <c r="O47" i="26"/>
  <c r="P47" i="26"/>
  <c r="F13" i="17" l="1"/>
  <c r="H13" i="17" l="1"/>
  <c r="G13" i="17"/>
</calcChain>
</file>

<file path=xl/sharedStrings.xml><?xml version="1.0" encoding="utf-8"?>
<sst xmlns="http://schemas.openxmlformats.org/spreadsheetml/2006/main" count="10126" uniqueCount="893">
  <si>
    <t>CATEGORY</t>
  </si>
  <si>
    <t>Food Services</t>
  </si>
  <si>
    <t>Rate</t>
  </si>
  <si>
    <t xml:space="preserve">TOTAL </t>
  </si>
  <si>
    <t>Expenses</t>
  </si>
  <si>
    <t>Revenue</t>
  </si>
  <si>
    <t>SG Elections</t>
  </si>
  <si>
    <t>SG Judicial Branch</t>
  </si>
  <si>
    <t>President Executive Projects</t>
  </si>
  <si>
    <t>Weeks of Welcome</t>
  </si>
  <si>
    <t>Diversity Award Training</t>
  </si>
  <si>
    <t>Traditions Projects-Diver. Way</t>
  </si>
  <si>
    <t>Student Government Operations</t>
  </si>
  <si>
    <t>University Press Newspaper</t>
  </si>
  <si>
    <t>Homecoming</t>
  </si>
  <si>
    <t>University Wide Stipends</t>
  </si>
  <si>
    <t>Director of Student Media</t>
  </si>
  <si>
    <t>Veteran's Center</t>
  </si>
  <si>
    <t>LGBTQA Resource Center</t>
  </si>
  <si>
    <t>Boca Raton Student Union</t>
  </si>
  <si>
    <t>Jupiter Program Board</t>
  </si>
  <si>
    <t>SG Banquet</t>
  </si>
  <si>
    <t>SG Senate</t>
  </si>
  <si>
    <t>SG Senate Contingency</t>
  </si>
  <si>
    <t>Boca Raton Program Board</t>
  </si>
  <si>
    <t>Fund</t>
  </si>
  <si>
    <t>Account Name:</t>
  </si>
  <si>
    <t>Programs and Services</t>
  </si>
  <si>
    <t>Support Services</t>
  </si>
  <si>
    <t>Travel</t>
  </si>
  <si>
    <t>SmartTag:</t>
  </si>
  <si>
    <t>TAG001496</t>
  </si>
  <si>
    <t>SmartTag</t>
  </si>
  <si>
    <t>OPS</t>
  </si>
  <si>
    <t>TAG000493</t>
  </si>
  <si>
    <t>Jupiter Burrow Activity Center</t>
  </si>
  <si>
    <t>TAG001294</t>
  </si>
  <si>
    <t>TAG001295</t>
  </si>
  <si>
    <t>TAG001296</t>
  </si>
  <si>
    <t>Broward Program Board</t>
  </si>
  <si>
    <t>TAG001297</t>
  </si>
  <si>
    <t>TAG001309</t>
  </si>
  <si>
    <t>Davie Student Union Operation</t>
  </si>
  <si>
    <t>TAG001311</t>
  </si>
  <si>
    <t>TAG001313</t>
  </si>
  <si>
    <t>TAG001315</t>
  </si>
  <si>
    <t>TAG001488</t>
  </si>
  <si>
    <t>SG Conference Travel</t>
  </si>
  <si>
    <t>TAG001489</t>
  </si>
  <si>
    <t>TAG001492</t>
  </si>
  <si>
    <t>TAG001493</t>
  </si>
  <si>
    <t>TAG001494</t>
  </si>
  <si>
    <t>Graduate &amp; Professional Student Orgs (GPSO)</t>
  </si>
  <si>
    <t>TAG001495</t>
  </si>
  <si>
    <t>Graduate &amp; Professional Student Assoc. (GPSA)</t>
  </si>
  <si>
    <t>TAG001498</t>
  </si>
  <si>
    <t>TAG001499</t>
  </si>
  <si>
    <t>SG Lobby</t>
  </si>
  <si>
    <t>TAG001500</t>
  </si>
  <si>
    <t>TAG001501</t>
  </si>
  <si>
    <t>TAG001502</t>
  </si>
  <si>
    <t>TAG001503</t>
  </si>
  <si>
    <t>TAG001504</t>
  </si>
  <si>
    <t>TAG001505</t>
  </si>
  <si>
    <t>A&amp;S Accounting &amp; Budget Office</t>
  </si>
  <si>
    <t>TAG001506</t>
  </si>
  <si>
    <t>TAG001507</t>
  </si>
  <si>
    <t>TAG001508</t>
  </si>
  <si>
    <t>TAG001509</t>
  </si>
  <si>
    <t>SG Advisor Office</t>
  </si>
  <si>
    <t>TAG001510</t>
  </si>
  <si>
    <t>TAG001511</t>
  </si>
  <si>
    <t>TAG001513</t>
  </si>
  <si>
    <t>TAG001514</t>
  </si>
  <si>
    <t>TAG001515</t>
  </si>
  <si>
    <t>TAG001516</t>
  </si>
  <si>
    <t>TAG001517</t>
  </si>
  <si>
    <t>SG VP Executive Projects</t>
  </si>
  <si>
    <t>TAG001518</t>
  </si>
  <si>
    <t>TAG003502</t>
  </si>
  <si>
    <t xml:space="preserve">Student Involvement </t>
  </si>
  <si>
    <t>TAG003543</t>
  </si>
  <si>
    <t>TAG004958</t>
  </si>
  <si>
    <t>University Mascot</t>
  </si>
  <si>
    <t>TAG001317</t>
  </si>
  <si>
    <t>TAG001320</t>
  </si>
  <si>
    <t>TAG001324</t>
  </si>
  <si>
    <t>TAG001330</t>
  </si>
  <si>
    <t>TAG001331</t>
  </si>
  <si>
    <t>TAG001332</t>
  </si>
  <si>
    <t>TAG001334</t>
  </si>
  <si>
    <t>TAG001336</t>
  </si>
  <si>
    <t>TAG001339</t>
  </si>
  <si>
    <t>TAG001341</t>
  </si>
  <si>
    <t>TAG001342</t>
  </si>
  <si>
    <t>TAG001345</t>
  </si>
  <si>
    <t>TAG001490</t>
  </si>
  <si>
    <t>TAG001298</t>
  </si>
  <si>
    <t>SG Disability Services - Broward</t>
  </si>
  <si>
    <t>TAG001299</t>
  </si>
  <si>
    <t>SG Volunteer Center (S.A.V.I. Broward)</t>
  </si>
  <si>
    <t>TAG001300</t>
  </si>
  <si>
    <t>SG Achievement Awards Broward</t>
  </si>
  <si>
    <t>TAG001301</t>
  </si>
  <si>
    <t>SG Broward House Projects</t>
  </si>
  <si>
    <t>TAG001307</t>
  </si>
  <si>
    <t>SG Cultural Awareness Broward</t>
  </si>
  <si>
    <t>TAG001308</t>
  </si>
  <si>
    <t>Broward Campus Student Services</t>
  </si>
  <si>
    <t>TAG001321</t>
  </si>
  <si>
    <t>SG Executive Projects Broward</t>
  </si>
  <si>
    <t>TAG001327</t>
  </si>
  <si>
    <t>SG COSO - Broward</t>
  </si>
  <si>
    <t>TAG001329</t>
  </si>
  <si>
    <t>SG Stipends Broward</t>
  </si>
  <si>
    <t>TAG001333</t>
  </si>
  <si>
    <t>SG COSO Admin - Broward</t>
  </si>
  <si>
    <t>TAG001337</t>
  </si>
  <si>
    <t>SG Contingency Broward</t>
  </si>
  <si>
    <t>TAG001343</t>
  </si>
  <si>
    <t>SG Administration Broward</t>
  </si>
  <si>
    <t>TAG001310</t>
  </si>
  <si>
    <t>S.A.V.I. Jupiter</t>
  </si>
  <si>
    <t>TAG001316</t>
  </si>
  <si>
    <t>SG Student Affairs Jupiter</t>
  </si>
  <si>
    <t>TAG001319</t>
  </si>
  <si>
    <t>SG Jupiter House Projects</t>
  </si>
  <si>
    <t>TAG001322</t>
  </si>
  <si>
    <t>SG Executive Projects Jupiter</t>
  </si>
  <si>
    <t>TAG001323</t>
  </si>
  <si>
    <t>Diversity Student Services Jupiter</t>
  </si>
  <si>
    <t>TAG001325</t>
  </si>
  <si>
    <t>Campus SG Marketing Jupiter</t>
  </si>
  <si>
    <t>TAG001326</t>
  </si>
  <si>
    <t>SG COSO Admin - Jupiter</t>
  </si>
  <si>
    <t>TAG001328</t>
  </si>
  <si>
    <t>SG COSO - Jupiter</t>
  </si>
  <si>
    <t>TAG001344</t>
  </si>
  <si>
    <t>SG Administration Jupiter</t>
  </si>
  <si>
    <t>TAG006850</t>
  </si>
  <si>
    <t>Student Government Ride Share</t>
  </si>
  <si>
    <t>TAG001285</t>
  </si>
  <si>
    <t>TAG001286</t>
  </si>
  <si>
    <t>TAG001287</t>
  </si>
  <si>
    <t>TAG001288</t>
  </si>
  <si>
    <t>TAG001289</t>
  </si>
  <si>
    <t>TAG001290</t>
  </si>
  <si>
    <t>TAG001291</t>
  </si>
  <si>
    <t>TAG001292</t>
  </si>
  <si>
    <t>TAG001927</t>
  </si>
  <si>
    <t>TAG005101</t>
  </si>
  <si>
    <t>TAG001230</t>
  </si>
  <si>
    <t>TAG001231</t>
  </si>
  <si>
    <t>TAG001284</t>
  </si>
  <si>
    <t>VPSA A&amp;S Reserve</t>
  </si>
  <si>
    <t>TAG001686</t>
  </si>
  <si>
    <t>TAG001687</t>
  </si>
  <si>
    <t>TAG001924</t>
  </si>
  <si>
    <t>FAU Master Account Set: Budget Pool - OPS</t>
  </si>
  <si>
    <t>Student Government *1</t>
  </si>
  <si>
    <t>(Blank)</t>
  </si>
  <si>
    <t>TAG005800 Davie University Center</t>
  </si>
  <si>
    <t>FAU Master Account Set: Budget Pool - INTRA-Fund Transfers Out</t>
  </si>
  <si>
    <t>FAU Master Account Set: Budget Pool - Expense</t>
  </si>
  <si>
    <t>TAG004958 Student Government - University Mascot</t>
  </si>
  <si>
    <t>FAU Master Account Set: Budget Pool - INTER-Fund Transfers Out</t>
  </si>
  <si>
    <t>TAG003543 Boca Raton Student Union</t>
  </si>
  <si>
    <t>FAU Master Account Set: Budget Pool - Salaries &amp; Benefits (AMP, SP, Faculty)</t>
  </si>
  <si>
    <t>TAG003502 Student Government - Student Involvement</t>
  </si>
  <si>
    <t>TAG001518 Weeks of Welcome</t>
  </si>
  <si>
    <t>TAG001517 Student Government - Vice President's Executive Project</t>
  </si>
  <si>
    <t>TAG001516 Military and Veterans Student Success Center</t>
  </si>
  <si>
    <t>TAG001515 University Wide Stipends</t>
  </si>
  <si>
    <t>TAG001514 University Press Newspaper</t>
  </si>
  <si>
    <t>TAG001513 Traditions Projects-Diver. Way</t>
  </si>
  <si>
    <t>TAG001512 Student Leadership Conference</t>
  </si>
  <si>
    <t>TAG001511 Student Government - Senate</t>
  </si>
  <si>
    <t>TAG001510 Student Government - Operations</t>
  </si>
  <si>
    <t>TAG001509 Student Government - Advisor Office</t>
  </si>
  <si>
    <t>TAG001508 Student Government - Television Station</t>
  </si>
  <si>
    <t>TAG001507 Student Government - Judicial Branch</t>
  </si>
  <si>
    <t>TAG001506 Student Government - Elections</t>
  </si>
  <si>
    <t>TAG001505 Student Government - Accounting &amp; Budget Office</t>
  </si>
  <si>
    <t>TAG001504 Senate Contingency</t>
  </si>
  <si>
    <t>TAG001503 Radio Station</t>
  </si>
  <si>
    <t>TAG001502 President Executive Projects</t>
  </si>
  <si>
    <t>TAG001501 Student Accessibility Week</t>
  </si>
  <si>
    <t>TAG001500 Office of Greek Life</t>
  </si>
  <si>
    <t>TAG001499 Student Government - Lobby</t>
  </si>
  <si>
    <t>TAG001498 LGBTQA Resource Center</t>
  </si>
  <si>
    <t>TAG001496 Homecoming</t>
  </si>
  <si>
    <t>TAG001495 Graduate Student Association</t>
  </si>
  <si>
    <t>TAG001494 Graduate and Professional Clubs</t>
  </si>
  <si>
    <t>TAG001493 Diversity Award Training</t>
  </si>
  <si>
    <t>TAG001492 Director of Student Media</t>
  </si>
  <si>
    <t>TAG001490 Student Government - S.A.V.I</t>
  </si>
  <si>
    <t>TAG001489 Student Government - Program Board</t>
  </si>
  <si>
    <t>TAG001488 Student Government - Conference Travel</t>
  </si>
  <si>
    <t>TAG001347 Unallocated Student Activity Fees</t>
  </si>
  <si>
    <t>TAG001345 Student Government - Administration</t>
  </si>
  <si>
    <t>TAG001344 Student Government - Administration - Jupiter</t>
  </si>
  <si>
    <t>TAG001343 Student Government - Administration - Broward</t>
  </si>
  <si>
    <t>TAG001342 Black Student Union</t>
  </si>
  <si>
    <t>TAG001341 Student Government - Aids/Peer Education</t>
  </si>
  <si>
    <t>TAG001339 Student Government - Contingency</t>
  </si>
  <si>
    <t>TAG001337 Student Government - House Contingency Broward</t>
  </si>
  <si>
    <t>TAG001336 Student Government - COSO</t>
  </si>
  <si>
    <t>TAG001334 Student Government - Governor - Projects</t>
  </si>
  <si>
    <t>TAG001333 Student Government - ICC Revenue - Broward</t>
  </si>
  <si>
    <t>TAG001332 Student Government - Night Owls</t>
  </si>
  <si>
    <t>TAG001331 Student Government - Student Accessibility Services</t>
  </si>
  <si>
    <t>TAG001330 Student Government - Stipends</t>
  </si>
  <si>
    <t>TAG001329 Student Government - Stipends - Broward</t>
  </si>
  <si>
    <t>TAG001328 Campus Club Accounts - Jupiter</t>
  </si>
  <si>
    <t>TAG001327 Campus Club Accounts - Broward</t>
  </si>
  <si>
    <t>TAG001326 Campus Inter-Club Council - Jupiter</t>
  </si>
  <si>
    <t>TAG001325 Campus Student Government Marketing - Jupiter</t>
  </si>
  <si>
    <t>TAG001324 COSO Administration</t>
  </si>
  <si>
    <t>TAG001323 Diversity Student Services - Jupiter</t>
  </si>
  <si>
    <t>TAG001322 Student Government - Governor Executive Projects Jupiter</t>
  </si>
  <si>
    <t>TAG001321 Student Government - Governor Executive Projects Broward</t>
  </si>
  <si>
    <t>TAG001320 Student Government - House Projects</t>
  </si>
  <si>
    <t>TAG001319 Student Government - House Projects - Jupiter</t>
  </si>
  <si>
    <t>TAG001317 Sport Club Council</t>
  </si>
  <si>
    <t>TAG001316 Student Government - Student Affairs - Jupiter</t>
  </si>
  <si>
    <t>TAG001315 Student Government - Banquet</t>
  </si>
  <si>
    <t>TAG001313 Student Government - Campus Recreation Facility Ops</t>
  </si>
  <si>
    <t>TAG001311 Student Government - Program Board - Jupiter</t>
  </si>
  <si>
    <t>TAG001310 Student Government - S.A.V.I - Jupiter</t>
  </si>
  <si>
    <t>TAG001309 Student Government - Operations - Davie</t>
  </si>
  <si>
    <t>TAG001308 Broward Campus - Student Services</t>
  </si>
  <si>
    <t>TAG001307 Student Government - Cultural Awareness - Broward</t>
  </si>
  <si>
    <t>TAG001301 Student Government - Broward House Projects</t>
  </si>
  <si>
    <t>TAG001300 Student Government - Achievement Awards - Broward</t>
  </si>
  <si>
    <t>TAG001299 Student Government - Volunteer Center - Broward</t>
  </si>
  <si>
    <t>TAG001298 Student Government - Student Accessibility Services Broward</t>
  </si>
  <si>
    <t>TAG001297 Student Government - Involvement and Leadership - Davie</t>
  </si>
  <si>
    <t>TAG001296 Student Government - Owl Production - Broward</t>
  </si>
  <si>
    <t>TAG001295 Student Government - Wellness Center - Broward</t>
  </si>
  <si>
    <t>TAG001294 Student Government - Student Life and Recreation - Jupiter</t>
  </si>
  <si>
    <t>TAG000493 Jupiter - Burrow Activity Center</t>
  </si>
  <si>
    <t>Percentage Remaining</t>
  </si>
  <si>
    <t>Available Balance</t>
  </si>
  <si>
    <t>Total Actual/Reserved</t>
  </si>
  <si>
    <t>Commitment</t>
  </si>
  <si>
    <t>Obligation</t>
  </si>
  <si>
    <t>Actual Expenses/Transfer Out</t>
  </si>
  <si>
    <t>Adjusted Budget Expenses</t>
  </si>
  <si>
    <t>Amendments Expenses/Transfer Out</t>
  </si>
  <si>
    <t>Original Budget Expenses/Transfer Out</t>
  </si>
  <si>
    <t>Ledger Account Summary</t>
  </si>
  <si>
    <t>Fund Type</t>
  </si>
  <si>
    <t>Project</t>
  </si>
  <si>
    <t>Available</t>
  </si>
  <si>
    <t>Budget Amendment Status</t>
  </si>
  <si>
    <t>Include Payroll Details
Include Reserved Journals
Report by Accounting Date using Plan Structure</t>
  </si>
  <si>
    <t>Select Options</t>
  </si>
  <si>
    <t>FAU Operating Budget</t>
  </si>
  <si>
    <t>Budget Structure</t>
  </si>
  <si>
    <t>Period</t>
  </si>
  <si>
    <t>Select Cost Center or Cost Center Hierarchy</t>
  </si>
  <si>
    <t>Florida Atlantic University</t>
  </si>
  <si>
    <t>Company</t>
  </si>
  <si>
    <t>FAU Budget to Actual Expenses By SmartTag &amp; Fund Type</t>
  </si>
  <si>
    <t>SmartTag and Name</t>
  </si>
  <si>
    <t>TAG001347</t>
  </si>
  <si>
    <t>TAG001512</t>
  </si>
  <si>
    <t>TAG005800</t>
  </si>
  <si>
    <t>Row Labels</t>
  </si>
  <si>
    <t>Grand Total</t>
  </si>
  <si>
    <t>Column Labels</t>
  </si>
  <si>
    <t>Sum of Actual Expenses/Transfer Out</t>
  </si>
  <si>
    <t>% of Budget Spent</t>
  </si>
  <si>
    <t>Cost Center Hierarchy: Student Government Operating *4</t>
  </si>
  <si>
    <t>FY2018 - Jun</t>
  </si>
  <si>
    <t>Values</t>
  </si>
  <si>
    <t>Total Sum of Actual Expenses/Transfer Out</t>
  </si>
  <si>
    <t>Total Sum of Original Budget Expenses/Transfer Out</t>
  </si>
  <si>
    <t>Sum of Original Budget Expenses/Transfer Out</t>
  </si>
  <si>
    <t>FY2017 - Jun</t>
  </si>
  <si>
    <t>SmartTag Name</t>
  </si>
  <si>
    <t>Possible Merit/State  Benefit Increase @3 %</t>
  </si>
  <si>
    <t>Possible Merit/State Salary Increase @3 %</t>
  </si>
  <si>
    <t>Total Possible Merit/State</t>
  </si>
  <si>
    <t>University Wide</t>
  </si>
  <si>
    <t>Expense Type</t>
  </si>
  <si>
    <t>Expense Description</t>
  </si>
  <si>
    <t>Cost Center:</t>
  </si>
  <si>
    <t>Non Employee</t>
  </si>
  <si>
    <t># of Hrs/Wk</t>
  </si>
  <si>
    <t># of Wks</t>
  </si>
  <si>
    <t># of Positions</t>
  </si>
  <si>
    <t>Wages</t>
  </si>
  <si>
    <t>Fringe</t>
  </si>
  <si>
    <t>Total Amount</t>
  </si>
  <si>
    <t>Salaries &amp; Benefits</t>
  </si>
  <si>
    <t>Position #</t>
  </si>
  <si>
    <t>2020-2021
APPROVED BUDGET</t>
  </si>
  <si>
    <t>TAG001230 Jupiter Burrow Student Union - SG Reserve</t>
  </si>
  <si>
    <t>TAG001231 Boca Rec Fit Equip Replacement - SG Reserve</t>
  </si>
  <si>
    <t>P-7856(R) FY19 - BLDG 91/RM-ALL - Drywall repairs at recreation &amp; Fitness Center BLDG 91</t>
  </si>
  <si>
    <t>P-7857(R) FY19 - BLDG 91/RM-ALL - Fiber glass repair recreation &amp; Fitness Center BLDG 91</t>
  </si>
  <si>
    <t>P-7955(R) FY20 - RC-91  Studio B Floor Replacement</t>
  </si>
  <si>
    <t>P-7996(R) FY20 - Bldg.RC 91 Turnstile Replacement</t>
  </si>
  <si>
    <t>P-7997(R) FY20 - RC-91Campus Recreation 115E&amp;D-Replacing Tiles</t>
  </si>
  <si>
    <t>TAG001284 VPSA A&amp;S Reserve</t>
  </si>
  <si>
    <t>BT-685 FY17-CI+A - Student Union  Renovation-Boca</t>
  </si>
  <si>
    <t>TAG001285 Radio Station</t>
  </si>
  <si>
    <t>TAG001286 UWC - Owl TV</t>
  </si>
  <si>
    <t>TAG001287 UWC - UP Publication</t>
  </si>
  <si>
    <t>TAG001288 UP Publication</t>
  </si>
  <si>
    <t>TAG001289 Student Government - Program Board</t>
  </si>
  <si>
    <t>TAG001290 Student Government - Homecoming</t>
  </si>
  <si>
    <t>TAG001291 Student Government - Revenue</t>
  </si>
  <si>
    <t>TAG001292 Student Government - Book Loan Replacement</t>
  </si>
  <si>
    <t>BT-685 FY18-CI+A - Student Union  Renovation-Boca</t>
  </si>
  <si>
    <t>TAG001686 Davie/Broward Campus Rec - SG Reserve</t>
  </si>
  <si>
    <t>TAG001687 Davie Student Union - SG Reserve</t>
  </si>
  <si>
    <t>P-8019(R) FY20 - BC54 Student Union-New hand dryers to install in Bathrooms  at Davie  Campus</t>
  </si>
  <si>
    <t>TAG001924 Campus Rec Jupiter - SG Reserve</t>
  </si>
  <si>
    <t>TAG001927 Student Government - Alternative Breaks Revenue</t>
  </si>
  <si>
    <t>TAG005101 Student Government - University Mascot Revenue</t>
  </si>
  <si>
    <t>TAG006850 Student Government Ride Share</t>
  </si>
  <si>
    <t>SMARTTAG</t>
  </si>
  <si>
    <t>Cost Center</t>
  </si>
  <si>
    <t>DEPARTMENT</t>
  </si>
  <si>
    <t>CC0302</t>
  </si>
  <si>
    <t>CC0644</t>
  </si>
  <si>
    <t>CC0643</t>
  </si>
  <si>
    <t>Student Involvement and Leadership-Davie</t>
  </si>
  <si>
    <t>CC0601</t>
  </si>
  <si>
    <t>CC0580</t>
  </si>
  <si>
    <t>CC0574</t>
  </si>
  <si>
    <t>CC0579</t>
  </si>
  <si>
    <t>CC0583</t>
  </si>
  <si>
    <t>CC0584</t>
  </si>
  <si>
    <t>CC0585</t>
  </si>
  <si>
    <t>CC0586</t>
  </si>
  <si>
    <t>CC0587</t>
  </si>
  <si>
    <t>CC0589</t>
  </si>
  <si>
    <t>CC0590</t>
  </si>
  <si>
    <t>CC0591</t>
  </si>
  <si>
    <t>Fraternity &amp; Sorority Life (Office of Greek Life)</t>
  </si>
  <si>
    <t>CC0592</t>
  </si>
  <si>
    <t>Student Accessibility Week</t>
  </si>
  <si>
    <t>CC0593</t>
  </si>
  <si>
    <t>CC0594</t>
  </si>
  <si>
    <t>Owl Radio Station (Radio Station)</t>
  </si>
  <si>
    <t>CC0595</t>
  </si>
  <si>
    <t>CC0596</t>
  </si>
  <si>
    <t>CC0597</t>
  </si>
  <si>
    <t>CC0598</t>
  </si>
  <si>
    <t>CC0599</t>
  </si>
  <si>
    <t>Owl TV Station (SG Television Station)</t>
  </si>
  <si>
    <t>CC0600</t>
  </si>
  <si>
    <t>CC0602</t>
  </si>
  <si>
    <t>CC0604</t>
  </si>
  <si>
    <t>CC0605</t>
  </si>
  <si>
    <t>CC0606</t>
  </si>
  <si>
    <t>CC0607</t>
  </si>
  <si>
    <t>CC0608</t>
  </si>
  <si>
    <t>CC0609</t>
  </si>
  <si>
    <t>CC1307</t>
  </si>
  <si>
    <t>CC1874</t>
  </si>
  <si>
    <t>CC2130</t>
  </si>
  <si>
    <t>Budget Committee</t>
  </si>
  <si>
    <t>CC0642</t>
  </si>
  <si>
    <t>CC0641</t>
  </si>
  <si>
    <t>CC0823</t>
  </si>
  <si>
    <t>CC0822</t>
  </si>
  <si>
    <t>CC0817</t>
  </si>
  <si>
    <t>CC0816</t>
  </si>
  <si>
    <t>CC0799</t>
  </si>
  <si>
    <t>CC0798</t>
  </si>
  <si>
    <t>CC0797</t>
  </si>
  <si>
    <t>CC0560</t>
  </si>
  <si>
    <t>CC0795</t>
  </si>
  <si>
    <t>CC0804</t>
  </si>
  <si>
    <t>Boca</t>
  </si>
  <si>
    <t>CC0801</t>
  </si>
  <si>
    <t>CC0814</t>
  </si>
  <si>
    <t>CC0800</t>
  </si>
  <si>
    <t>CC0569</t>
  </si>
  <si>
    <t>CC0812</t>
  </si>
  <si>
    <t>CC0566</t>
  </si>
  <si>
    <t>CC0565</t>
  </si>
  <si>
    <t>CC0564</t>
  </si>
  <si>
    <t>CC0805</t>
  </si>
  <si>
    <t>Northern</t>
  </si>
  <si>
    <t>CC0547</t>
  </si>
  <si>
    <t>Account Type:</t>
  </si>
  <si>
    <t>Division (CC Level *2)</t>
  </si>
  <si>
    <t>Unit (CC Level *3)</t>
  </si>
  <si>
    <t>College/Department (CC Level *4)</t>
  </si>
  <si>
    <t>Fund *1</t>
  </si>
  <si>
    <t>Foundation Fund Code</t>
  </si>
  <si>
    <t>Current FY Beginning Balance</t>
  </si>
  <si>
    <t>Transfers IN</t>
  </si>
  <si>
    <t>Transfers OUT</t>
  </si>
  <si>
    <t>Cumulative Available SmartTag Balance</t>
  </si>
  <si>
    <t>Obligations - projected expenditures</t>
  </si>
  <si>
    <t>Commitments - projected expenditures</t>
  </si>
  <si>
    <t>PROJECTED Available Balance (not Actual)</t>
  </si>
  <si>
    <t>FAU_F0175 Radio Station</t>
  </si>
  <si>
    <t>CC0550 Student Media</t>
  </si>
  <si>
    <t>Student Affairs *2</t>
  </si>
  <si>
    <t>Student Government *3</t>
  </si>
  <si>
    <t>SG-Reserves *4</t>
  </si>
  <si>
    <t>FAU_F0174 Owl TV</t>
  </si>
  <si>
    <t>CC0551 UWC - Owl TV</t>
  </si>
  <si>
    <t>FAU_F0173 UP Publications</t>
  </si>
  <si>
    <t>CC1881 UP Publications</t>
  </si>
  <si>
    <t>FAU_F0168 Student Governement General Revenue</t>
  </si>
  <si>
    <t>CC0794 Student Government - Program Board Revenue</t>
  </si>
  <si>
    <t>CC0793 Student Government - UWC Homecoming Revenue</t>
  </si>
  <si>
    <t>CC0547 Student Government - Revenue</t>
  </si>
  <si>
    <t>CC0792 Student Government - Book Loan Replacement</t>
  </si>
  <si>
    <t>CC0791 Student Governement - Alternative Breaks Revenue</t>
  </si>
  <si>
    <t>CC1900 Student Government - University Mascot Revenue</t>
  </si>
  <si>
    <t>FAU_F0660 Student Union</t>
  </si>
  <si>
    <t>CC0790 Jupiter Student Union - SG Reserve</t>
  </si>
  <si>
    <t>FAU_F0021 Campus Recreation</t>
  </si>
  <si>
    <t>CC0897 Boca Rec Fit Equip Replacement - SG Reserve</t>
  </si>
  <si>
    <t>FAU_F0176 A&amp;S Fee Reserve</t>
  </si>
  <si>
    <t>CC0548 VPSA A&amp;S Reserve</t>
  </si>
  <si>
    <t>CC1507 Davie/Broward Campus Rec - SG Reserve</t>
  </si>
  <si>
    <t>CC0803 Davie Student Union - SG Reserve</t>
  </si>
  <si>
    <t>CC0896 Campus Rec Jupiter - SG Reserve</t>
  </si>
  <si>
    <t>SmartTag and name</t>
  </si>
  <si>
    <t>P-7858(R) FY19 - BLDG 91/RM- Entrance - Main entrance store front doors repairs at recreation &amp; fitness Center BLDG 91</t>
  </si>
  <si>
    <t>TAG001232 Boca Raton Campus Rec - SG Reserve (inactive)</t>
  </si>
  <si>
    <t>TAG001232</t>
  </si>
  <si>
    <t>TAG001346 Boca Graduate Students Programs (inactive)</t>
  </si>
  <si>
    <t>TAG001346</t>
  </si>
  <si>
    <t>P-7552(R) FY18 - BC-51-replace current flooring/tile @ entrance hallway</t>
  </si>
  <si>
    <t>SmartTag2</t>
  </si>
  <si>
    <t>Facility</t>
  </si>
  <si>
    <t>Yes</t>
  </si>
  <si>
    <t>Facility:</t>
  </si>
  <si>
    <t>Graduate</t>
  </si>
  <si>
    <t>Broward</t>
  </si>
  <si>
    <t>CC0815</t>
  </si>
  <si>
    <t>SAVI Boca</t>
  </si>
  <si>
    <t>CC0813</t>
  </si>
  <si>
    <t>CC0570</t>
  </si>
  <si>
    <t>CC0567</t>
  </si>
  <si>
    <t>CC0563</t>
  </si>
  <si>
    <t>CC0561</t>
  </si>
  <si>
    <t>CC0559</t>
  </si>
  <si>
    <t>CC0557</t>
  </si>
  <si>
    <t>CC0556</t>
  </si>
  <si>
    <t>CC0554</t>
  </si>
  <si>
    <t>CC0553</t>
  </si>
  <si>
    <t>CC0552</t>
  </si>
  <si>
    <t>CC0811</t>
  </si>
  <si>
    <t>Sports Club Council</t>
  </si>
  <si>
    <t>SG Raton House</t>
  </si>
  <si>
    <t>SG COSO Admin - Boca</t>
  </si>
  <si>
    <t>SG Stipends Boca</t>
  </si>
  <si>
    <t>SG Student Accessiblity Services</t>
  </si>
  <si>
    <t>SG Night Owls</t>
  </si>
  <si>
    <t>SG Governor Projects</t>
  </si>
  <si>
    <t>SG COSO - Boca</t>
  </si>
  <si>
    <t>SG Contingency Boca</t>
  </si>
  <si>
    <t>SG Aids/Peer Education (PET)</t>
  </si>
  <si>
    <t>Multicultural Programming (Black Student Union)</t>
  </si>
  <si>
    <t>SG Administration Boca</t>
  </si>
  <si>
    <t>2020-2021
ACTUALS</t>
  </si>
  <si>
    <t>P-8177(R) FY21 - RC-91 - Exterior Painting of Rec Center</t>
  </si>
  <si>
    <t>P-8219(R) FY21 - RC-91 /119 - Utility Chase Access Repair</t>
  </si>
  <si>
    <t>P-8227(R) FY21  -  Boca Campus - Repainting Outdoor Basketball Courts</t>
  </si>
  <si>
    <t>BT-685 FY17-CI+D - Student Union  Renovation-Boca</t>
  </si>
  <si>
    <t>P-8280 FY21 - BC-49 Liberal Arts - I Heart FAU Wall Signage</t>
  </si>
  <si>
    <t>P-8188(R) FY21 - BC-54/ SD-224 Kitchen Storage Renovation</t>
  </si>
  <si>
    <t>BT-685 FY18-CI+D - Student Union  Renovation-Boca</t>
  </si>
  <si>
    <t>CC0549</t>
  </si>
  <si>
    <t>Unallocated</t>
  </si>
  <si>
    <t>TAG008792</t>
  </si>
  <si>
    <t>CC2346</t>
  </si>
  <si>
    <t>Harbor Branch Oceanographic Institute-HBOI</t>
  </si>
  <si>
    <t>TAG008793</t>
  </si>
  <si>
    <t>Jupiter</t>
  </si>
  <si>
    <t>TAG008794</t>
  </si>
  <si>
    <t>Night Owls Jupiter</t>
  </si>
  <si>
    <t>TAG008795</t>
  </si>
  <si>
    <t>Recycling Program Jupiter</t>
  </si>
  <si>
    <t>TAG008803</t>
  </si>
  <si>
    <t>Night Owls Revenue</t>
  </si>
  <si>
    <t>Student Government - University Mascot Revenue</t>
  </si>
  <si>
    <t>Student Government - University Mascot</t>
  </si>
  <si>
    <t>Student Government - Student Involvement</t>
  </si>
  <si>
    <t>Student Government - Alternative Breaks Revenue</t>
  </si>
  <si>
    <t>Campus Rec Jupiter - SG Reserve</t>
  </si>
  <si>
    <t>Davie Student Union - SG Reserve</t>
  </si>
  <si>
    <t>Davie/Broward Campus Rec - SG Reserve</t>
  </si>
  <si>
    <t>Student Government - Vice President's Executive Project</t>
  </si>
  <si>
    <t>Military and Veterans Student Success Center</t>
  </si>
  <si>
    <t>Student Government - Senate</t>
  </si>
  <si>
    <t>Student Government - Operations</t>
  </si>
  <si>
    <t>Student Government - Advisor Office</t>
  </si>
  <si>
    <t>Student Government - Television Station</t>
  </si>
  <si>
    <t>Student Government - Judicial Branch</t>
  </si>
  <si>
    <t>Student Government - Elections</t>
  </si>
  <si>
    <t>Student Government - Accounting &amp; Budget Office</t>
  </si>
  <si>
    <t>Senate Contingency</t>
  </si>
  <si>
    <t>Radio Station</t>
  </si>
  <si>
    <t>Office of Greek Life</t>
  </si>
  <si>
    <t>Student Government - Lobby</t>
  </si>
  <si>
    <t>Graduate Student Association</t>
  </si>
  <si>
    <t>Graduate and Professional Clubs</t>
  </si>
  <si>
    <t>Student Government - S.A.V.I</t>
  </si>
  <si>
    <t>Student Government - Program Board</t>
  </si>
  <si>
    <t>Student Government - Conference Travel</t>
  </si>
  <si>
    <t>Unallocated Student Activity Fees</t>
  </si>
  <si>
    <t>Student Government - Administration</t>
  </si>
  <si>
    <t>Student Government - Administration - Jupiter</t>
  </si>
  <si>
    <t>Student Government - Administration - Broward</t>
  </si>
  <si>
    <t>Black Student Union</t>
  </si>
  <si>
    <t>Student Government - Aids/Peer Education</t>
  </si>
  <si>
    <t>Student Government - Contingency</t>
  </si>
  <si>
    <t>Student Government - House Contingency Broward</t>
  </si>
  <si>
    <t>Student Government - COSO</t>
  </si>
  <si>
    <t>Student Government - Governor - Projects</t>
  </si>
  <si>
    <t>Student Government - ICC Revenue - Broward</t>
  </si>
  <si>
    <t>Student Government - Night Owls</t>
  </si>
  <si>
    <t>Student Government - Student Accessibility Services</t>
  </si>
  <si>
    <t>Student Government - Stipends</t>
  </si>
  <si>
    <t>Student Government - Stipends - Broward</t>
  </si>
  <si>
    <t>Campus Club Accounts - Jupiter</t>
  </si>
  <si>
    <t>Campus Club Accounts - Broward</t>
  </si>
  <si>
    <t>Campus Inter-Club Council - Jupiter</t>
  </si>
  <si>
    <t>Campus Student Government Marketing - Jupiter</t>
  </si>
  <si>
    <t>COSO Administration</t>
  </si>
  <si>
    <t>Diversity Student Services - Jupiter</t>
  </si>
  <si>
    <t>Student Government - Governor Executive Projects Jupiter</t>
  </si>
  <si>
    <t>Student Government - Governor Executive Projects Broward</t>
  </si>
  <si>
    <t>Student Government - House Projects</t>
  </si>
  <si>
    <t>Student Government - House Projects - Jupiter</t>
  </si>
  <si>
    <t>Sport Club Council</t>
  </si>
  <si>
    <t>Student Government - Student Affairs - Jupiter</t>
  </si>
  <si>
    <t>Student Government - Banquet</t>
  </si>
  <si>
    <t>Student Government - Campus Recreation Facility Ops</t>
  </si>
  <si>
    <t>Student Government - Program Board - Jupiter</t>
  </si>
  <si>
    <t>Student Government - S.A.V.I - Jupiter</t>
  </si>
  <si>
    <t>Student Government - Operations - Davie</t>
  </si>
  <si>
    <t>Broward Campus - Student Services</t>
  </si>
  <si>
    <t>Student Government - Cultural Awareness - Broward</t>
  </si>
  <si>
    <t>Student Government - Broward House Projects</t>
  </si>
  <si>
    <t>Student Government - Achievement Awards - Broward</t>
  </si>
  <si>
    <t>Student Government - Volunteer Center - Broward</t>
  </si>
  <si>
    <t>Student Government - Student Accessibility Services Broward</t>
  </si>
  <si>
    <t>Student Government - Involvement and Leadership - Davie</t>
  </si>
  <si>
    <t>Student Government - Owl Production - Broward</t>
  </si>
  <si>
    <t>Student Government - Wellness Center - Broward</t>
  </si>
  <si>
    <t>Student Government - Student Life and Recreation - Jupiter</t>
  </si>
  <si>
    <t>Student Government - Book Loan Replacement</t>
  </si>
  <si>
    <t>Student Government - Revenue</t>
  </si>
  <si>
    <t>Student Government - Homecoming</t>
  </si>
  <si>
    <t>UP Publication</t>
  </si>
  <si>
    <t>UWC - Owl TV</t>
  </si>
  <si>
    <t>Boca Rec Fit Equip Replacement - SG Reserve</t>
  </si>
  <si>
    <t>Jupiter Burrow Student Union - SG Reserve</t>
  </si>
  <si>
    <t>Jupiter - Burrow Activity Center</t>
  </si>
  <si>
    <t xml:space="preserve">FY </t>
  </si>
  <si>
    <t>Concat</t>
  </si>
  <si>
    <t>SmartTag Description</t>
  </si>
  <si>
    <t>TAG006850 FAU Master Account Set: Budget Pool - INTRA-Fund Transfers Out</t>
  </si>
  <si>
    <t>TAG006850 FAU Master Account Set: Budget Pool - Expense</t>
  </si>
  <si>
    <t>TAG005101 FAU Master Account Set: Budget Pool - INTRA-Fund Transfers Out</t>
  </si>
  <si>
    <t>TAG005101 FAU Master Account Set: Budget Pool - Expense</t>
  </si>
  <si>
    <t>TAG004958 FAU Master Account Set: Budget Pool - OPS</t>
  </si>
  <si>
    <t>TAG004958 FAU Master Account Set: Budget Pool - INTRA-Fund Transfers Out</t>
  </si>
  <si>
    <t>TAG004958 FAU Master Account Set: Budget Pool - Expense</t>
  </si>
  <si>
    <t>TAG003543 FAU Master Account Set: Budget Pool - INTER-Fund Transfers Out</t>
  </si>
  <si>
    <t>TAG003502 FAU Master Account Set: Budget Pool - Salaries &amp; Benefits (AMP, SP, Faculty)</t>
  </si>
  <si>
    <t>TAG003502 FAU Master Account Set: Budget Pool - OPS</t>
  </si>
  <si>
    <t>TAG003502 FAU Master Account Set: Budget Pool - INTRA-Fund Transfers Out</t>
  </si>
  <si>
    <t>TAG003502 FAU Master Account Set: Budget Pool - Expense</t>
  </si>
  <si>
    <t>TAG001927 FAU Master Account Set: Budget Pool - INTRA-Fund Transfers Out</t>
  </si>
  <si>
    <t>TAG001927 FAU Master Account Set: Budget Pool - Expense</t>
  </si>
  <si>
    <t>TAG001924 FAU Master Account Set: Budget Pool - INTRA-Fund Transfers Out</t>
  </si>
  <si>
    <t>TAG001924 FAU Master Account Set: Budget Pool - Expense</t>
  </si>
  <si>
    <t>TAG001687 FAU Master Account Set: Budget Pool - INTRA-Fund Transfers Out</t>
  </si>
  <si>
    <t>TAG001687 FAU Master Account Set: Budget Pool - Expense</t>
  </si>
  <si>
    <t>TAG001686 FAU Master Account Set: Budget Pool - INTRA-Fund Transfers Out</t>
  </si>
  <si>
    <t>TAG001686 FAU Master Account Set: Budget Pool - Expense</t>
  </si>
  <si>
    <t>TAG001518 FAU Master Account Set: Budget Pool - INTRA-Fund Transfers Out</t>
  </si>
  <si>
    <t>TAG001518 FAU Master Account Set: Budget Pool - Expense</t>
  </si>
  <si>
    <t>TAG001517 FAU Master Account Set: Budget Pool - INTRA-Fund Transfers Out</t>
  </si>
  <si>
    <t>TAG001517 FAU Master Account Set: Budget Pool - Expense</t>
  </si>
  <si>
    <t>TAG001516 FAU Master Account Set: Budget Pool - INTRA-Fund Transfers Out</t>
  </si>
  <si>
    <t>TAG001516 FAU Master Account Set: Budget Pool - Expense</t>
  </si>
  <si>
    <t>TAG001515 FAU Master Account Set: Budget Pool - OPS</t>
  </si>
  <si>
    <t>TAG001515 FAU Master Account Set: Budget Pool - INTRA-Fund Transfers Out</t>
  </si>
  <si>
    <t>TAG001515 FAU Master Account Set: Budget Pool - Expense</t>
  </si>
  <si>
    <t>TAG001514 FAU Master Account Set: Budget Pool - OPS</t>
  </si>
  <si>
    <t>TAG001514 FAU Master Account Set: Budget Pool - INTRA-Fund Transfers Out</t>
  </si>
  <si>
    <t>TAG001514 FAU Master Account Set: Budget Pool - Expense</t>
  </si>
  <si>
    <t>TAG001513 FAU Master Account Set: Budget Pool - INTRA-Fund Transfers Out</t>
  </si>
  <si>
    <t>TAG001513 FAU Master Account Set: Budget Pool - Expense</t>
  </si>
  <si>
    <t>TAG001511 FAU Master Account Set: Budget Pool - INTRA-Fund Transfers Out</t>
  </si>
  <si>
    <t>TAG001511 FAU Master Account Set: Budget Pool - Expense</t>
  </si>
  <si>
    <t>TAG001510 FAU Master Account Set: Budget Pool - INTRA-Fund Transfers Out</t>
  </si>
  <si>
    <t>TAG001510 FAU Master Account Set: Budget Pool - Expense</t>
  </si>
  <si>
    <t>TAG001509 FAU Master Account Set: Budget Pool - Salaries &amp; Benefits (AMP, SP, Faculty)</t>
  </si>
  <si>
    <t>TAG001509 FAU Master Account Set: Budget Pool - OPS</t>
  </si>
  <si>
    <t>TAG001509 FAU Master Account Set: Budget Pool - INTRA-Fund Transfers Out</t>
  </si>
  <si>
    <t>TAG001509 FAU Master Account Set: Budget Pool - Expense</t>
  </si>
  <si>
    <t>TAG001508 FAU Master Account Set: Budget Pool - OPS</t>
  </si>
  <si>
    <t>TAG001508 FAU Master Account Set: Budget Pool - INTRA-Fund Transfers Out</t>
  </si>
  <si>
    <t>TAG001508 FAU Master Account Set: Budget Pool - Expense</t>
  </si>
  <si>
    <t>TAG001507 FAU Master Account Set: Budget Pool - OPS</t>
  </si>
  <si>
    <t>TAG001507 FAU Master Account Set: Budget Pool - INTRA-Fund Transfers Out</t>
  </si>
  <si>
    <t>TAG001507 FAU Master Account Set: Budget Pool - Expense</t>
  </si>
  <si>
    <t>TAG001506 FAU Master Account Set: Budget Pool - OPS</t>
  </si>
  <si>
    <t>TAG001506 FAU Master Account Set: Budget Pool - INTRA-Fund Transfers Out</t>
  </si>
  <si>
    <t>TAG001506 FAU Master Account Set: Budget Pool - Expense</t>
  </si>
  <si>
    <t>TAG001505 FAU Master Account Set: Budget Pool - Salaries &amp; Benefits (AMP, SP, Faculty)</t>
  </si>
  <si>
    <t>TAG001505 FAU Master Account Set: Budget Pool - OPS</t>
  </si>
  <si>
    <t>TAG001505 FAU Master Account Set: Budget Pool - INTRA-Fund Transfers Out</t>
  </si>
  <si>
    <t>TAG001505 FAU Master Account Set: Budget Pool - Expense</t>
  </si>
  <si>
    <t>TAG001504 FAU Master Account Set: Budget Pool - INTRA-Fund Transfers Out</t>
  </si>
  <si>
    <t>TAG001504 FAU Master Account Set: Budget Pool - Expense</t>
  </si>
  <si>
    <t>TAG001503 FAU Master Account Set: Budget Pool - OPS</t>
  </si>
  <si>
    <t>TAG001503 FAU Master Account Set: Budget Pool - INTRA-Fund Transfers Out</t>
  </si>
  <si>
    <t>TAG001503 FAU Master Account Set: Budget Pool - Expense</t>
  </si>
  <si>
    <t>TAG001502 FAU Master Account Set: Budget Pool - INTRA-Fund Transfers Out</t>
  </si>
  <si>
    <t>TAG001502 FAU Master Account Set: Budget Pool - Expense</t>
  </si>
  <si>
    <t>TAG001501 FAU Master Account Set: Budget Pool - INTRA-Fund Transfers Out</t>
  </si>
  <si>
    <t>TAG001501 FAU Master Account Set: Budget Pool - Expense</t>
  </si>
  <si>
    <t>TAG001500 FAU Master Account Set: Budget Pool - Salaries &amp; Benefits (AMP, SP, Faculty)</t>
  </si>
  <si>
    <t>TAG001500 FAU Master Account Set: Budget Pool - OPS</t>
  </si>
  <si>
    <t>TAG001500 FAU Master Account Set: Budget Pool - INTRA-Fund Transfers Out</t>
  </si>
  <si>
    <t>TAG001500 FAU Master Account Set: Budget Pool - Expense</t>
  </si>
  <si>
    <t>TAG001499 FAU Master Account Set: Budget Pool - INTRA-Fund Transfers Out</t>
  </si>
  <si>
    <t>TAG001499 FAU Master Account Set: Budget Pool - Expense</t>
  </si>
  <si>
    <t>TAG001498 FAU Master Account Set: Budget Pool - Salaries &amp; Benefits (AMP, SP, Faculty)</t>
  </si>
  <si>
    <t>TAG001498 FAU Master Account Set: Budget Pool - INTRA-Fund Transfers Out</t>
  </si>
  <si>
    <t>TAG001498 FAU Master Account Set: Budget Pool - Expense</t>
  </si>
  <si>
    <t>TAG001496 FAU Master Account Set: Budget Pool - OPS</t>
  </si>
  <si>
    <t>TAG001496 FAU Master Account Set: Budget Pool - INTRA-Fund Transfers Out</t>
  </si>
  <si>
    <t>TAG001496 FAU Master Account Set: Budget Pool - Expense</t>
  </si>
  <si>
    <t>TAG001495 FAU Master Account Set: Budget Pool - Salaries &amp; Benefits (AMP, SP, Faculty)</t>
  </si>
  <si>
    <t>TAG001495 FAU Master Account Set: Budget Pool - OPS</t>
  </si>
  <si>
    <t>TAG001495 FAU Master Account Set: Budget Pool - INTRA-Fund Transfers Out</t>
  </si>
  <si>
    <t>TAG001495 FAU Master Account Set: Budget Pool - Expense</t>
  </si>
  <si>
    <t>TAG001494 FAU Master Account Set: Budget Pool - INTRA-Fund Transfers Out</t>
  </si>
  <si>
    <t>TAG001494 FAU Master Account Set: Budget Pool - Expense</t>
  </si>
  <si>
    <t>TAG001493 FAU Master Account Set: Budget Pool - OPS</t>
  </si>
  <si>
    <t>TAG001493 FAU Master Account Set: Budget Pool - INTRA-Fund Transfers Out</t>
  </si>
  <si>
    <t>TAG001493 FAU Master Account Set: Budget Pool - Expense</t>
  </si>
  <si>
    <t>TAG001492 FAU Master Account Set: Budget Pool - Salaries &amp; Benefits (AMP, SP, Faculty)</t>
  </si>
  <si>
    <t>TAG001492 FAU Master Account Set: Budget Pool - OPS</t>
  </si>
  <si>
    <t>TAG001492 FAU Master Account Set: Budget Pool - INTRA-Fund Transfers Out</t>
  </si>
  <si>
    <t>TAG001492 FAU Master Account Set: Budget Pool - Expense</t>
  </si>
  <si>
    <t>TAG001490 FAU Master Account Set: Budget Pool - Salaries &amp; Benefits (AMP, SP, Faculty)</t>
  </si>
  <si>
    <t>TAG001490 FAU Master Account Set: Budget Pool - OPS</t>
  </si>
  <si>
    <t>TAG001490 FAU Master Account Set: Budget Pool - INTRA-Fund Transfers Out</t>
  </si>
  <si>
    <t>TAG001490 FAU Master Account Set: Budget Pool - Expense</t>
  </si>
  <si>
    <t>TAG001489 FAU Master Account Set: Budget Pool - OPS</t>
  </si>
  <si>
    <t>TAG001489 FAU Master Account Set: Budget Pool - INTRA-Fund Transfers Out</t>
  </si>
  <si>
    <t>TAG001489 FAU Master Account Set: Budget Pool - Expense</t>
  </si>
  <si>
    <t>TAG001488 FAU Master Account Set: Budget Pool - OPS</t>
  </si>
  <si>
    <t>TAG001488 FAU Master Account Set: Budget Pool - INTRA-Fund Transfers Out</t>
  </si>
  <si>
    <t>TAG001488 FAU Master Account Set: Budget Pool - Expense</t>
  </si>
  <si>
    <t>TAG001347 FAU Master Account Set: Budget Pool - INTRA-Fund Transfers Out</t>
  </si>
  <si>
    <t>TAG001347 FAU Master Account Set: Budget Pool - Expense</t>
  </si>
  <si>
    <t>TAG001345 FAU Master Account Set: Budget Pool - INTRA-Fund Transfers Out</t>
  </si>
  <si>
    <t>TAG001345 FAU Master Account Set: Budget Pool - Expense</t>
  </si>
  <si>
    <t>TAG001344 FAU Master Account Set: Budget Pool - OPS</t>
  </si>
  <si>
    <t>TAG001344 FAU Master Account Set: Budget Pool - INTRA-Fund Transfers Out</t>
  </si>
  <si>
    <t>TAG001344 FAU Master Account Set: Budget Pool - Expense</t>
  </si>
  <si>
    <t>TAG001343 FAU Master Account Set: Budget Pool - INTRA-Fund Transfers Out</t>
  </si>
  <si>
    <t>TAG001343 FAU Master Account Set: Budget Pool - Expense</t>
  </si>
  <si>
    <t>TAG001342 FAU Master Account Set: Budget Pool - Salaries &amp; Benefits (AMP, SP, Faculty)</t>
  </si>
  <si>
    <t>TAG001342 FAU Master Account Set: Budget Pool - OPS</t>
  </si>
  <si>
    <t>TAG001342 FAU Master Account Set: Budget Pool - INTRA-Fund Transfers Out</t>
  </si>
  <si>
    <t>TAG001342 FAU Master Account Set: Budget Pool - Expense</t>
  </si>
  <si>
    <t>TAG001341 FAU Master Account Set: Budget Pool - OPS</t>
  </si>
  <si>
    <t>TAG001341 FAU Master Account Set: Budget Pool - INTRA-Fund Transfers Out</t>
  </si>
  <si>
    <t>TAG001341 FAU Master Account Set: Budget Pool - Expense</t>
  </si>
  <si>
    <t>TAG001339 FAU Master Account Set: Budget Pool - OPS</t>
  </si>
  <si>
    <t>TAG001339 FAU Master Account Set: Budget Pool - INTRA-Fund Transfers Out</t>
  </si>
  <si>
    <t>TAG001339 FAU Master Account Set: Budget Pool - Expense</t>
  </si>
  <si>
    <t>TAG001337 FAU Master Account Set: Budget Pool - INTRA-Fund Transfers Out</t>
  </si>
  <si>
    <t>TAG001337 FAU Master Account Set: Budget Pool - Expense</t>
  </si>
  <si>
    <t>TAG001336 FAU Master Account Set: Budget Pool - INTRA-Fund Transfers Out</t>
  </si>
  <si>
    <t>TAG001336 FAU Master Account Set: Budget Pool - Expense</t>
  </si>
  <si>
    <t>TAG001334 FAU Master Account Set: Budget Pool - INTRA-Fund Transfers Out</t>
  </si>
  <si>
    <t>TAG001334 FAU Master Account Set: Budget Pool - Expense</t>
  </si>
  <si>
    <t>TAG001333 FAU Master Account Set: Budget Pool - INTRA-Fund Transfers Out</t>
  </si>
  <si>
    <t>TAG001333 FAU Master Account Set: Budget Pool - Expense</t>
  </si>
  <si>
    <t>TAG001332 FAU Master Account Set: Budget Pool - OPS</t>
  </si>
  <si>
    <t>TAG001332 FAU Master Account Set: Budget Pool - INTRA-Fund Transfers Out</t>
  </si>
  <si>
    <t>TAG001332 FAU Master Account Set: Budget Pool - Expense</t>
  </si>
  <si>
    <t>TAG001331 FAU Master Account Set: Budget Pool - INTRA-Fund Transfers Out</t>
  </si>
  <si>
    <t>TAG001331 FAU Master Account Set: Budget Pool - Expense</t>
  </si>
  <si>
    <t>TAG001330 FAU Master Account Set: Budget Pool - OPS</t>
  </si>
  <si>
    <t>TAG001330 FAU Master Account Set: Budget Pool - INTRA-Fund Transfers Out</t>
  </si>
  <si>
    <t>TAG001330 FAU Master Account Set: Budget Pool - Expense</t>
  </si>
  <si>
    <t>TAG001329 FAU Master Account Set: Budget Pool - OPS</t>
  </si>
  <si>
    <t>TAG001329 FAU Master Account Set: Budget Pool - INTRA-Fund Transfers Out</t>
  </si>
  <si>
    <t>TAG001329 FAU Master Account Set: Budget Pool - Expense</t>
  </si>
  <si>
    <t>TAG001328 FAU Master Account Set: Budget Pool - INTRA-Fund Transfers Out</t>
  </si>
  <si>
    <t>TAG001328 FAU Master Account Set: Budget Pool - Expense</t>
  </si>
  <si>
    <t>TAG001327 FAU Master Account Set: Budget Pool - INTRA-Fund Transfers Out</t>
  </si>
  <si>
    <t>TAG001327 FAU Master Account Set: Budget Pool - Expense</t>
  </si>
  <si>
    <t>TAG001326 FAU Master Account Set: Budget Pool - INTRA-Fund Transfers Out</t>
  </si>
  <si>
    <t>TAG001326 FAU Master Account Set: Budget Pool - Expense</t>
  </si>
  <si>
    <t>TAG001325 FAU Master Account Set: Budget Pool - INTRA-Fund Transfers Out</t>
  </si>
  <si>
    <t>TAG001325 FAU Master Account Set: Budget Pool - Expense</t>
  </si>
  <si>
    <t>TAG001324 FAU Master Account Set: Budget Pool - OPS</t>
  </si>
  <si>
    <t>TAG001324 FAU Master Account Set: Budget Pool - INTRA-Fund Transfers Out</t>
  </si>
  <si>
    <t>TAG001324 FAU Master Account Set: Budget Pool - Expense</t>
  </si>
  <si>
    <t>TAG001323 FAU Master Account Set: Budget Pool - INTRA-Fund Transfers Out</t>
  </si>
  <si>
    <t>TAG001323 FAU Master Account Set: Budget Pool - Expense</t>
  </si>
  <si>
    <t>TAG001322 FAU Master Account Set: Budget Pool - INTRA-Fund Transfers Out</t>
  </si>
  <si>
    <t>TAG001322 FAU Master Account Set: Budget Pool - Expense</t>
  </si>
  <si>
    <t>TAG001321 FAU Master Account Set: Budget Pool - INTRA-Fund Transfers Out</t>
  </si>
  <si>
    <t>TAG001321 FAU Master Account Set: Budget Pool - Expense</t>
  </si>
  <si>
    <t>TAG001320 FAU Master Account Set: Budget Pool - INTRA-Fund Transfers Out</t>
  </si>
  <si>
    <t>TAG001320 FAU Master Account Set: Budget Pool - Expense</t>
  </si>
  <si>
    <t>TAG001319 FAU Master Account Set: Budget Pool - OPS</t>
  </si>
  <si>
    <t>TAG001319 FAU Master Account Set: Budget Pool - INTRA-Fund Transfers Out</t>
  </si>
  <si>
    <t>TAG001319 FAU Master Account Set: Budget Pool - Expense</t>
  </si>
  <si>
    <t>TAG001317 FAU Master Account Set: Budget Pool - OPS</t>
  </si>
  <si>
    <t>TAG001317 FAU Master Account Set: Budget Pool - INTRA-Fund Transfers Out</t>
  </si>
  <si>
    <t>TAG001317 FAU Master Account Set: Budget Pool - Expense</t>
  </si>
  <si>
    <t>TAG001316 FAU Master Account Set: Budget Pool - INTRA-Fund Transfers Out</t>
  </si>
  <si>
    <t>TAG001316 FAU Master Account Set: Budget Pool - Expense</t>
  </si>
  <si>
    <t>TAG001315 FAU Master Account Set: Budget Pool - INTRA-Fund Transfers Out</t>
  </si>
  <si>
    <t>TAG001315 FAU Master Account Set: Budget Pool - Expense</t>
  </si>
  <si>
    <t>TAG001313 FAU Master Account Set: Budget Pool - INTRA-Fund Transfers Out</t>
  </si>
  <si>
    <t>TAG001313 FAU Master Account Set: Budget Pool - INTER-Fund Transfers Out</t>
  </si>
  <si>
    <t>TAG001313 FAU Master Account Set: Budget Pool - Expense</t>
  </si>
  <si>
    <t>TAG001311 FAU Master Account Set: Budget Pool - OPS</t>
  </si>
  <si>
    <t>TAG001311 FAU Master Account Set: Budget Pool - INTRA-Fund Transfers Out</t>
  </si>
  <si>
    <t>TAG001311 FAU Master Account Set: Budget Pool - Expense</t>
  </si>
  <si>
    <t>TAG001310 FAU Master Account Set: Budget Pool - INTRA-Fund Transfers Out</t>
  </si>
  <si>
    <t>TAG001310 FAU Master Account Set: Budget Pool - Expense</t>
  </si>
  <si>
    <t>TAG001309 FAU Master Account Set: Budget Pool - Salaries &amp; Benefits (AMP, SP, Faculty)</t>
  </si>
  <si>
    <t>TAG001309 FAU Master Account Set: Budget Pool - OPS</t>
  </si>
  <si>
    <t>TAG001309 FAU Master Account Set: Budget Pool - INTRA-Fund Transfers Out</t>
  </si>
  <si>
    <t>TAG001309 FAU Master Account Set: Budget Pool - Expense</t>
  </si>
  <si>
    <t>TAG001308 FAU Master Account Set: Budget Pool - INTRA-Fund Transfers Out</t>
  </si>
  <si>
    <t>TAG001308 FAU Master Account Set: Budget Pool - Expense</t>
  </si>
  <si>
    <t>TAG001307 FAU Master Account Set: Budget Pool - OPS</t>
  </si>
  <si>
    <t>TAG001307 FAU Master Account Set: Budget Pool - INTRA-Fund Transfers Out</t>
  </si>
  <si>
    <t>TAG001307 FAU Master Account Set: Budget Pool - Expense</t>
  </si>
  <si>
    <t>TAG001301 FAU Master Account Set: Budget Pool - OPS</t>
  </si>
  <si>
    <t>TAG001301 FAU Master Account Set: Budget Pool - INTRA-Fund Transfers Out</t>
  </si>
  <si>
    <t>TAG001301 FAU Master Account Set: Budget Pool - INTER-Fund Transfers Out</t>
  </si>
  <si>
    <t>TAG001301 FAU Master Account Set: Budget Pool - Expense</t>
  </si>
  <si>
    <t>TAG001300 FAU Master Account Set: Budget Pool - INTRA-Fund Transfers Out</t>
  </si>
  <si>
    <t>TAG001300 FAU Master Account Set: Budget Pool - Expense</t>
  </si>
  <si>
    <t>TAG001299 FAU Master Account Set: Budget Pool - INTRA-Fund Transfers Out</t>
  </si>
  <si>
    <t>TAG001299 FAU Master Account Set: Budget Pool - Expense</t>
  </si>
  <si>
    <t>TAG001298 FAU Master Account Set: Budget Pool - INTRA-Fund Transfers Out</t>
  </si>
  <si>
    <t>TAG001298 FAU Master Account Set: Budget Pool - Expense</t>
  </si>
  <si>
    <t>TAG001297 FAU Master Account Set: Budget Pool - Salaries &amp; Benefits (AMP, SP, Faculty)</t>
  </si>
  <si>
    <t>TAG001297 FAU Master Account Set: Budget Pool - OPS</t>
  </si>
  <si>
    <t>TAG001297 FAU Master Account Set: Budget Pool - INTRA-Fund Transfers Out</t>
  </si>
  <si>
    <t>TAG001297 FAU Master Account Set: Budget Pool - Expense</t>
  </si>
  <si>
    <t>TAG001296 FAU Master Account Set: Budget Pool - OPS</t>
  </si>
  <si>
    <t>TAG001296 FAU Master Account Set: Budget Pool - INTRA-Fund Transfers Out</t>
  </si>
  <si>
    <t>TAG001296 FAU Master Account Set: Budget Pool - Expense</t>
  </si>
  <si>
    <t>TAG001295 FAU Master Account Set: Budget Pool - INTRA-Fund Transfers Out</t>
  </si>
  <si>
    <t>TAG001295 FAU Master Account Set: Budget Pool - INTER-Fund Transfers Out</t>
  </si>
  <si>
    <t>TAG001294 FAU Master Account Set: Budget Pool - INTER-Fund Transfers Out</t>
  </si>
  <si>
    <t>TAG001292 FAU Master Account Set: Budget Pool - INTRA-Fund Transfers Out</t>
  </si>
  <si>
    <t>TAG001292 FAU Master Account Set: Budget Pool - Expense</t>
  </si>
  <si>
    <t>TAG001291 FAU Master Account Set: Budget Pool - INTRA-Fund Transfers Out</t>
  </si>
  <si>
    <t>TAG001291 FAU Master Account Set: Budget Pool - INTER-Fund Transfers Out</t>
  </si>
  <si>
    <t>TAG001291 FAU Master Account Set: Budget Pool - Expense</t>
  </si>
  <si>
    <t>TAG001290 FAU Master Account Set: Budget Pool - INTRA-Fund Transfers Out</t>
  </si>
  <si>
    <t>TAG001290 FAU Master Account Set: Budget Pool - Expense</t>
  </si>
  <si>
    <t>TAG001289 FAU Master Account Set: Budget Pool - INTRA-Fund Transfers Out</t>
  </si>
  <si>
    <t>TAG001289 FAU Master Account Set: Budget Pool - Expense</t>
  </si>
  <si>
    <t>TAG001288 FAU Master Account Set: Budget Pool - INTRA-Fund Transfers Out</t>
  </si>
  <si>
    <t>TAG001288 FAU Master Account Set: Budget Pool - Expense</t>
  </si>
  <si>
    <t>TAG001286 FAU Master Account Set: Budget Pool - OPS</t>
  </si>
  <si>
    <t>TAG001286 FAU Master Account Set: Budget Pool - INTRA-Fund Transfers Out</t>
  </si>
  <si>
    <t>TAG001286 FAU Master Account Set: Budget Pool - Expense</t>
  </si>
  <si>
    <t>TAG001285 FAU Master Account Set: Budget Pool - OPS</t>
  </si>
  <si>
    <t>TAG001285 FAU Master Account Set: Budget Pool - INTRA-Fund Transfers Out</t>
  </si>
  <si>
    <t>TAG001285 FAU Master Account Set: Budget Pool - Expense</t>
  </si>
  <si>
    <t>TAG001284 FAU Master Account Set: Budget Pool - INTRA-Fund Transfers Out</t>
  </si>
  <si>
    <t>TAG001284 FAU Master Account Set: Budget Pool - Expense</t>
  </si>
  <si>
    <t>TAG001231 FAU Master Account Set: Budget Pool - INTRA-Fund Transfers Out</t>
  </si>
  <si>
    <t>TAG001231 FAU Master Account Set: Budget Pool - Expense</t>
  </si>
  <si>
    <t>TAG001230 FAU Master Account Set: Budget Pool - INTRA-Fund Transfers Out</t>
  </si>
  <si>
    <t>TAG001230 FAU Master Account Set: Budget Pool - Expense</t>
  </si>
  <si>
    <t>TAG000493 FAU Master Account Set: Budget Pool - Salaries &amp; Benefits (AMP, SP, Faculty)</t>
  </si>
  <si>
    <t>TAG000493 FAU Master Account Set: Budget Pool - OPS</t>
  </si>
  <si>
    <t>TAG000493 FAU Master Account Set: Budget Pool - INTRA-Fund Transfers Out</t>
  </si>
  <si>
    <t>TAG000493 FAU Master Account Set: Budget Pool - Expense</t>
  </si>
  <si>
    <t>Sum of Available Balance</t>
  </si>
  <si>
    <t>Sum of Total Actual/Reserved</t>
  </si>
  <si>
    <t>Sum of Adjusted Budget Expenses</t>
  </si>
  <si>
    <t>Sum of Amendments Expenses/Transfer Out</t>
  </si>
  <si>
    <t>AMENDED BUDGET</t>
  </si>
  <si>
    <t>CHANGE IN BUDGET</t>
  </si>
  <si>
    <t>% of Amended Budget Spent</t>
  </si>
  <si>
    <t>% of Original Budget Spent</t>
  </si>
  <si>
    <t>P-8366(R) FY22 - Davie - BC49 (LA) - Diversity Murals</t>
  </si>
  <si>
    <t>BT-685 FY18-CI+D - Student Union Renovation - Boca</t>
  </si>
  <si>
    <t>P-8241(R) FY22 - Jupiter - Campus Recreation - Installation of Outdoor Fitness Equipment</t>
  </si>
  <si>
    <t>Jupiter Contingency</t>
  </si>
  <si>
    <t>TAG001323 FAU Master Account Set: Budget Pool - Salaries &amp; Benefits (AMP, SP, Faculty)</t>
  </si>
  <si>
    <t>TAG001334 FAU Master Account Set: Budget Pool - OPS</t>
  </si>
  <si>
    <t>TAG001504 FAU Master Account Set: Budget Pool - INTER-Fund Transfers Out</t>
  </si>
  <si>
    <t>TAG008792 FAU Master Account Set: Budget Pool - Expense</t>
  </si>
  <si>
    <t>TAG008792 FAU Master Account Set: Budget Pool - INTRA-Fund Transfers Out</t>
  </si>
  <si>
    <t>TAG008792 FAU Master Account Set: Budget Pool - OPS</t>
  </si>
  <si>
    <t>TAG008793 FAU Master Account Set: Budget Pool - Expense</t>
  </si>
  <si>
    <t>TAG008793 FAU Master Account Set: Budget Pool - INTRA-Fund Transfers Out</t>
  </si>
  <si>
    <t>TAG008794 FAU Master Account Set: Budget Pool - Expense</t>
  </si>
  <si>
    <t>TAG008794 FAU Master Account Set: Budget Pool - INTRA-Fund Transfers Out</t>
  </si>
  <si>
    <t>TAG008794 FAU Master Account Set: Budget Pool - OPS</t>
  </si>
  <si>
    <t>TAG008795 FAU Master Account Set: Budget Pool - Expense</t>
  </si>
  <si>
    <t>TAG008795 FAU Master Account Set: Budget Pool - INTRA-Fund Transfers Out</t>
  </si>
  <si>
    <t>Total Sum of Amendments Expenses/Transfer Out</t>
  </si>
  <si>
    <t>Total Sum of Adjusted Budget Expenses</t>
  </si>
  <si>
    <t>Total Sum of Total Actual/Reserved</t>
  </si>
  <si>
    <t>Total Sum of Available Balance</t>
  </si>
  <si>
    <t>2021-2022
APPROVED BUDGET</t>
  </si>
  <si>
    <t>2021-2022
ACTUALS</t>
  </si>
  <si>
    <t>3 Yeart Budget to Actual Expenses
for Student Government Operationals SmartTags</t>
  </si>
  <si>
    <t>Notes</t>
  </si>
  <si>
    <t>1. Run Budget to actual by fund type</t>
  </si>
  <si>
    <t>2. Replace the last year on the FAU Budget to Actual Expenses B tab (Note the Smarttag description and Contact columns you will need to create)</t>
  </si>
  <si>
    <t>3. Update Data Pivot or create a new one if it does not updates</t>
  </si>
  <si>
    <t>4. Copy and paste the date in the Copy of Pivot tab</t>
  </si>
  <si>
    <t>5. Test Budget to Actual tab against Data Pivot</t>
  </si>
  <si>
    <t>P-8455(R) FY23 - Burrow Student Union Update - Summer 2022</t>
  </si>
  <si>
    <t>P-8462(R) FY23 - Boca Campus Challenge Course Annual Inspection &amp; Repairs</t>
  </si>
  <si>
    <t>P-8369(R) FY22 - BC51 Student Wellness Center - Restroom renovation</t>
  </si>
  <si>
    <t>Night Owl Revenue</t>
  </si>
  <si>
    <t>TAG009718</t>
  </si>
  <si>
    <t>SG Campus Initiatives and Project Boca</t>
  </si>
  <si>
    <t>P-8492(R) FY23 - Bldg. LY3A - All Night Study Refresh</t>
  </si>
  <si>
    <t>TAG001284 FAU Master Account Set: Budget Pool - OPS</t>
  </si>
  <si>
    <t>TAG001291 FAU Master Account Set: Budget Pool - OPS</t>
  </si>
  <si>
    <t>TAG001294 FAU Master Account Set: Budget Pool - INTRA-Fund Transfers Out</t>
  </si>
  <si>
    <t>TAG001323 FAU Master Account Set: Budget Pool - OPS</t>
  </si>
  <si>
    <t>TAG001336 FAU Master Account Set: Budget Pool - OPS</t>
  </si>
  <si>
    <t>TAG001336 FAU Master Account Set: Budget Pool - Salaries &amp; Benefits (AMP, SP, Faculty)</t>
  </si>
  <si>
    <t>TAG003543 FAU Master Account Set: Budget Pool - Expense</t>
  </si>
  <si>
    <t>TAG008803 FAU Master Account Set: Budget Pool - Expense</t>
  </si>
  <si>
    <t>TAG008803 FAU Master Account Set: Budget Pool - INTRA-Fund Transfers Out</t>
  </si>
  <si>
    <t>TAG009718 FAU Master Account Set: Budget Pool - Expense</t>
  </si>
  <si>
    <t>TAG009718 FAU Master Account Set: Budget Pool - INTRA-Fund Transfers Out</t>
  </si>
  <si>
    <t>2022-2023
APPROVED BUDGET</t>
  </si>
  <si>
    <t>2022-2023
ACTUALS</t>
  </si>
  <si>
    <t>yes</t>
  </si>
  <si>
    <t>yres</t>
  </si>
  <si>
    <t>CC0646</t>
  </si>
  <si>
    <t>Jupiter Campus Recreation</t>
  </si>
  <si>
    <t>CC0645</t>
  </si>
  <si>
    <t>Broward Wellness Center</t>
  </si>
  <si>
    <t>CC0577</t>
  </si>
  <si>
    <t>Boca Campus Recreation</t>
  </si>
  <si>
    <t>CC1369</t>
  </si>
  <si>
    <t>CC0790</t>
  </si>
  <si>
    <t>Jupiter Burrow Student Union</t>
  </si>
  <si>
    <t>Reserve</t>
  </si>
  <si>
    <t>CC0897</t>
  </si>
  <si>
    <t>Boca Rec Fit Equip Replace</t>
  </si>
  <si>
    <t>CC0548</t>
  </si>
  <si>
    <t>CC0550</t>
  </si>
  <si>
    <t>Radio Station Revenue</t>
  </si>
  <si>
    <t>CC0551</t>
  </si>
  <si>
    <t>UWC Owl TV Revenue</t>
  </si>
  <si>
    <t>CC1881</t>
  </si>
  <si>
    <t>UP Publication Revenue UBIT</t>
  </si>
  <si>
    <t>CC0794</t>
  </si>
  <si>
    <t>SG Program Board Revenue</t>
  </si>
  <si>
    <t>CC0793</t>
  </si>
  <si>
    <t>SG Homecoming Revenue</t>
  </si>
  <si>
    <t>Student Government Revenue</t>
  </si>
  <si>
    <t>CC0792</t>
  </si>
  <si>
    <t>LGBTQ (SG Book Loan) Revenue</t>
  </si>
  <si>
    <t>CC1507</t>
  </si>
  <si>
    <t>Davie/Broward Campus Rec</t>
  </si>
  <si>
    <t>CC0803</t>
  </si>
  <si>
    <t>Davie Student Union (Reserve)</t>
  </si>
  <si>
    <t>CC0896</t>
  </si>
  <si>
    <t>Campus Recreation - Jupiter (Reserve)</t>
  </si>
  <si>
    <t>CC1900</t>
  </si>
  <si>
    <t>CC1900 SG University Mascot Revenue</t>
  </si>
  <si>
    <t>CC0791</t>
  </si>
  <si>
    <t>SG Alternative Breaks Revenue</t>
  </si>
  <si>
    <t>Campus Initiatives and Project Boca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</si>
</sst>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%;\(#,##0.00%\)"/>
    <numFmt numFmtId="166" formatCode="#,##0.00;\(#,##0.00\)"/>
    <numFmt numFmtId="167" formatCode="#,##0.00####;\(#,##0.00####\)"/>
  </numFmts>
  <fonts count="2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color theme="0"/>
      <name val="Ebrima"/>
    </font>
    <font>
      <sz val="11"/>
      <color theme="1"/>
      <name val="Ebrima"/>
    </font>
    <font>
      <sz val="11"/>
      <name val="Ebrima"/>
    </font>
    <font>
      <sz val="12"/>
      <name val="Ebrima"/>
    </font>
    <font>
      <sz val="10"/>
      <name val="Ebrima"/>
    </font>
    <font>
      <b/>
      <sz val="10"/>
      <color theme="0"/>
      <name val="Ebrima"/>
    </font>
    <font>
      <b/>
      <sz val="10"/>
      <name val="Ebrima"/>
    </font>
    <font>
      <b/>
      <sz val="10"/>
      <color theme="1"/>
      <name val="Ebrima"/>
    </font>
    <font>
      <sz val="10"/>
      <color theme="1"/>
      <name val="Ebrima"/>
    </font>
    <font>
      <sz val="10"/>
      <name val="Arial"/>
      <family val="2"/>
    </font>
    <font>
      <b/>
      <sz val="10"/>
      <name val="Arial"/>
      <family val="2"/>
    </font>
    <font>
      <b/>
      <sz val="10"/>
      <color theme="3" tint="-0.249977111117893"/>
      <name val="Ebrima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35ABED"/>
        <bgColor rgb="FF35ABED"/>
      </patternFill>
    </fill>
    <fill>
      <patternFill patternType="solid">
        <fgColor rgb="FFC0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167" fontId="0" fillId="0" borderId="0" xfId="0" applyNumberFormat="1" applyAlignment="1">
      <alignment horizontal="right" vertical="top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/>
    </xf>
    <xf numFmtId="0" fontId="6" fillId="2" borderId="0" xfId="0" applyFont="1" applyFill="1" applyAlignment="1">
      <alignment horizontal="left" vertical="top"/>
    </xf>
    <xf numFmtId="0" fontId="0" fillId="0" borderId="0" xfId="0" applyAlignment="1">
      <alignment wrapText="1"/>
    </xf>
    <xf numFmtId="0" fontId="0" fillId="0" borderId="0" xfId="0" pivotButton="1"/>
    <xf numFmtId="166" fontId="3" fillId="0" borderId="0" xfId="0" applyNumberFormat="1" applyFont="1" applyAlignment="1">
      <alignment horizontal="right" vertical="top"/>
    </xf>
    <xf numFmtId="0" fontId="0" fillId="0" borderId="0" xfId="0" pivotButton="1" applyAlignment="1">
      <alignment wrapText="1"/>
    </xf>
    <xf numFmtId="0" fontId="1" fillId="0" borderId="0" xfId="8"/>
    <xf numFmtId="0" fontId="1" fillId="0" borderId="0" xfId="8" applyAlignment="1">
      <alignment vertical="top"/>
    </xf>
    <xf numFmtId="0" fontId="1" fillId="0" borderId="0" xfId="8" applyAlignment="1">
      <alignment vertical="top" wrapText="1"/>
    </xf>
    <xf numFmtId="0" fontId="3" fillId="3" borderId="1" xfId="8" applyFont="1" applyFill="1" applyBorder="1" applyAlignment="1">
      <alignment horizontal="center"/>
    </xf>
    <xf numFmtId="0" fontId="3" fillId="0" borderId="0" xfId="8" applyFont="1" applyAlignment="1">
      <alignment vertical="top"/>
    </xf>
    <xf numFmtId="0" fontId="7" fillId="2" borderId="0" xfId="8" applyFont="1" applyFill="1" applyAlignment="1">
      <alignment horizontal="left" vertical="top"/>
    </xf>
    <xf numFmtId="43" fontId="0" fillId="0" borderId="0" xfId="1" applyFont="1"/>
    <xf numFmtId="0" fontId="8" fillId="0" borderId="0" xfId="0" applyFont="1" applyAlignment="1">
      <alignment wrapText="1"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 horizontal="left"/>
    </xf>
    <xf numFmtId="0" fontId="3" fillId="0" borderId="0" xfId="0" applyFont="1" applyAlignment="1">
      <alignment horizontal="left" vertical="top" wrapText="1"/>
    </xf>
    <xf numFmtId="166" fontId="9" fillId="0" borderId="0" xfId="0" applyNumberFormat="1" applyFont="1" applyAlignment="1">
      <alignment horizontal="right" vertical="top"/>
    </xf>
    <xf numFmtId="0" fontId="0" fillId="2" borderId="0" xfId="0" applyFill="1" applyAlignment="1">
      <alignment vertical="top"/>
    </xf>
    <xf numFmtId="0" fontId="0" fillId="6" borderId="0" xfId="0" applyFill="1"/>
    <xf numFmtId="0" fontId="1" fillId="6" borderId="0" xfId="0" applyFont="1" applyFill="1"/>
    <xf numFmtId="0" fontId="0" fillId="6" borderId="0" xfId="0" applyFill="1" applyAlignment="1">
      <alignment horizontal="center"/>
    </xf>
    <xf numFmtId="41" fontId="11" fillId="0" borderId="0" xfId="4" applyNumberFormat="1" applyFont="1" applyAlignment="1">
      <alignment horizontal="left" vertical="top"/>
    </xf>
    <xf numFmtId="41" fontId="10" fillId="4" borderId="0" xfId="4" applyNumberFormat="1" applyFont="1" applyFill="1" applyAlignment="1">
      <alignment horizontal="center" vertical="top"/>
    </xf>
    <xf numFmtId="0" fontId="0" fillId="6" borderId="0" xfId="0" applyFill="1" applyAlignment="1">
      <alignment vertical="center"/>
    </xf>
    <xf numFmtId="0" fontId="3" fillId="0" borderId="0" xfId="0" applyFont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4" borderId="0" xfId="4" applyFont="1" applyFill="1" applyAlignment="1">
      <alignment horizontal="center" vertical="top"/>
    </xf>
    <xf numFmtId="0" fontId="11" fillId="0" borderId="0" xfId="4" applyFont="1" applyAlignment="1">
      <alignment horizontal="left" vertical="top"/>
    </xf>
    <xf numFmtId="0" fontId="4" fillId="6" borderId="0" xfId="0" applyFont="1" applyFill="1" applyAlignment="1">
      <alignment horizontal="center"/>
    </xf>
    <xf numFmtId="41" fontId="12" fillId="0" borderId="0" xfId="8" applyNumberFormat="1" applyFont="1" applyAlignment="1">
      <alignment horizontal="left" vertical="center"/>
    </xf>
    <xf numFmtId="0" fontId="12" fillId="0" borderId="0" xfId="8" applyFont="1" applyAlignment="1">
      <alignment horizontal="left"/>
    </xf>
    <xf numFmtId="0" fontId="13" fillId="0" borderId="0" xfId="8" applyFont="1" applyAlignment="1">
      <alignment horizontal="left"/>
    </xf>
    <xf numFmtId="41" fontId="13" fillId="0" borderId="0" xfId="8" applyNumberFormat="1" applyFont="1" applyAlignment="1">
      <alignment horizontal="left"/>
    </xf>
    <xf numFmtId="0" fontId="14" fillId="6" borderId="0" xfId="0" applyFont="1" applyFill="1" applyAlignment="1">
      <alignment horizontal="center"/>
    </xf>
    <xf numFmtId="0" fontId="14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16" fillId="6" borderId="0" xfId="0" applyFont="1" applyFill="1" applyAlignment="1">
      <alignment horizontal="left" vertical="center"/>
    </xf>
    <xf numFmtId="0" fontId="16" fillId="6" borderId="0" xfId="0" applyFont="1" applyFill="1" applyAlignment="1">
      <alignment horizontal="center" vertical="center"/>
    </xf>
    <xf numFmtId="0" fontId="17" fillId="6" borderId="0" xfId="0" applyFont="1" applyFill="1" applyAlignment="1">
      <alignment horizontal="left" vertical="center"/>
    </xf>
    <xf numFmtId="43" fontId="17" fillId="6" borderId="0" xfId="1" applyFont="1" applyFill="1" applyBorder="1" applyAlignment="1" applyProtection="1">
      <alignment horizontal="left" vertical="center"/>
    </xf>
    <xf numFmtId="0" fontId="15" fillId="5" borderId="0" xfId="0" applyFont="1" applyFill="1" applyAlignment="1">
      <alignment horizontal="center" vertical="center" wrapText="1"/>
    </xf>
    <xf numFmtId="164" fontId="18" fillId="6" borderId="0" xfId="0" applyNumberFormat="1" applyFont="1" applyFill="1" applyAlignment="1">
      <alignment horizontal="center"/>
    </xf>
    <xf numFmtId="10" fontId="14" fillId="6" borderId="0" xfId="0" applyNumberFormat="1" applyFont="1" applyFill="1" applyAlignment="1">
      <alignment horizontal="center"/>
    </xf>
    <xf numFmtId="164" fontId="17" fillId="6" borderId="0" xfId="3" applyNumberFormat="1" applyFont="1" applyFill="1" applyBorder="1" applyAlignment="1" applyProtection="1">
      <alignment horizontal="center"/>
    </xf>
    <xf numFmtId="10" fontId="16" fillId="6" borderId="0" xfId="0" applyNumberFormat="1" applyFont="1" applyFill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166" fontId="20" fillId="0" borderId="0" xfId="0" applyNumberFormat="1" applyFont="1" applyAlignment="1">
      <alignment horizontal="right" vertical="top"/>
    </xf>
    <xf numFmtId="0" fontId="20" fillId="3" borderId="0" xfId="0" applyFont="1" applyFill="1" applyAlignment="1">
      <alignment horizontal="center" wrapText="1"/>
    </xf>
    <xf numFmtId="0" fontId="20" fillId="3" borderId="1" xfId="0" applyFont="1" applyFill="1" applyBorder="1" applyAlignment="1">
      <alignment horizontal="center" wrapText="1"/>
    </xf>
    <xf numFmtId="0" fontId="15" fillId="5" borderId="0" xfId="0" applyFont="1" applyFill="1" applyAlignment="1">
      <alignment horizontal="center" vertical="center"/>
    </xf>
    <xf numFmtId="0" fontId="18" fillId="6" borderId="0" xfId="0" applyFont="1" applyFill="1"/>
    <xf numFmtId="0" fontId="17" fillId="6" borderId="0" xfId="0" applyFont="1" applyFill="1"/>
    <xf numFmtId="0" fontId="4" fillId="6" borderId="0" xfId="0" applyFont="1" applyFill="1"/>
    <xf numFmtId="0" fontId="1" fillId="6" borderId="0" xfId="0" applyFont="1" applyFill="1" applyAlignment="1">
      <alignment vertical="center"/>
    </xf>
    <xf numFmtId="0" fontId="21" fillId="6" borderId="0" xfId="0" applyFont="1" applyFill="1" applyAlignment="1">
      <alignment horizontal="right" vertical="center" indent="2"/>
    </xf>
    <xf numFmtId="0" fontId="16" fillId="7" borderId="2" xfId="0" applyFont="1" applyFill="1" applyBorder="1" applyAlignment="1" applyProtection="1">
      <alignment horizontal="left" vertical="center"/>
      <protection locked="0"/>
    </xf>
    <xf numFmtId="43" fontId="0" fillId="0" borderId="0" xfId="11" applyFont="1" applyAlignment="1">
      <alignment wrapText="1"/>
    </xf>
    <xf numFmtId="166" fontId="22" fillId="0" borderId="0" xfId="0" applyNumberFormat="1" applyFont="1" applyAlignment="1">
      <alignment horizontal="right" vertical="top"/>
    </xf>
    <xf numFmtId="167" fontId="22" fillId="0" borderId="0" xfId="0" applyNumberFormat="1" applyFont="1" applyAlignment="1">
      <alignment horizontal="right" vertical="top"/>
    </xf>
    <xf numFmtId="165" fontId="22" fillId="0" borderId="0" xfId="0" applyNumberFormat="1" applyFont="1" applyAlignment="1">
      <alignment horizontal="right" vertical="top"/>
    </xf>
    <xf numFmtId="0" fontId="22" fillId="0" borderId="0" xfId="0" applyFont="1" applyAlignment="1">
      <alignment vertical="top"/>
    </xf>
    <xf numFmtId="0" fontId="1" fillId="0" borderId="0" xfId="0" applyFont="1"/>
    <xf numFmtId="0" fontId="15" fillId="4" borderId="0" xfId="0" applyFont="1" applyFill="1" applyAlignment="1">
      <alignment horizontal="center" vertical="center" wrapText="1"/>
    </xf>
  </cellXfs>
  <cellStyles count="12">
    <cellStyle name="Comma" xfId="1" builtinId="3"/>
    <cellStyle name="Comma 2" xfId="6" xr:uid="{00000000-0005-0000-0000-000001000000}"/>
    <cellStyle name="Comma 2 2" xfId="2" xr:uid="{00000000-0005-0000-0000-000002000000}"/>
    <cellStyle name="Comma 2 2 2" xfId="9" xr:uid="{00000000-0005-0000-0000-000003000000}"/>
    <cellStyle name="Comma 3" xfId="11" xr:uid="{960D36D9-BC13-410D-A9A9-1D2D81CDC183}"/>
    <cellStyle name="Currency" xfId="3" builtinId="4"/>
    <cellStyle name="Currency 2" xfId="5" xr:uid="{00000000-0005-0000-0000-000005000000}"/>
    <cellStyle name="Currency 2 2" xfId="10" xr:uid="{00000000-0005-0000-0000-000006000000}"/>
    <cellStyle name="Normal" xfId="0" builtinId="0"/>
    <cellStyle name="Normal 2" xfId="4" xr:uid="{00000000-0005-0000-0000-000009000000}"/>
    <cellStyle name="Normal 2 2" xfId="8" xr:uid="{00000000-0005-0000-0000-00000A000000}"/>
    <cellStyle name="Normal 3" xfId="7" xr:uid="{00000000-0005-0000-0000-00000B000000}"/>
  </cellStyles>
  <dxfs count="73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5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enda Nelson Henry" refreshedDate="44841.405274652781" createdVersion="6" refreshedVersion="8" minRefreshableVersion="3" recordCount="234" xr:uid="{00000000-000A-0000-FFFF-FFFF01000000}">
  <cacheSource type="worksheet">
    <worksheetSource ref="A11:K245" sheet="FY21 B2A "/>
  </cacheSource>
  <cacheFields count="11">
    <cacheField name="SmartTag Name" numFmtId="0">
      <sharedItems/>
    </cacheField>
    <cacheField name="SmartTag" numFmtId="0">
      <sharedItems count="88">
        <s v="TAG000493"/>
        <s v="TAG001230"/>
        <s v="TAG001231"/>
        <s v="TAG001284"/>
        <s v="TAG001285"/>
        <s v="TAG001286"/>
        <s v="TAG001288"/>
        <s v="TAG001289"/>
        <s v="TAG001290"/>
        <s v="TAG001292"/>
        <s v="TAG001294"/>
        <s v="TAG001295"/>
        <s v="TAG001296"/>
        <s v="TAG001297"/>
        <s v="TAG001298"/>
        <s v="TAG001299"/>
        <s v="TAG001300"/>
        <s v="TAG001301"/>
        <s v="TAG001307"/>
        <s v="TAG001308"/>
        <s v="TAG001309"/>
        <s v="TAG001310"/>
        <s v="TAG001311"/>
        <s v="TAG001313"/>
        <s v="TAG001315"/>
        <s v="TAG001316"/>
        <s v="TAG001317"/>
        <s v="TAG001319"/>
        <s v="TAG001320"/>
        <s v="TAG001321"/>
        <s v="TAG001322"/>
        <s v="TAG001323"/>
        <s v="TAG001324"/>
        <s v="TAG001325"/>
        <s v="TAG001326"/>
        <s v="TAG001327"/>
        <s v="TAG001328"/>
        <s v="TAG001329"/>
        <s v="TAG001330"/>
        <s v="TAG001331"/>
        <s v="TAG001332"/>
        <s v="TAG001333"/>
        <s v="TAG001334"/>
        <s v="TAG001336"/>
        <s v="TAG001337"/>
        <s v="TAG001339"/>
        <s v="TAG001341"/>
        <s v="TAG001342"/>
        <s v="TAG001343"/>
        <s v="TAG001344"/>
        <s v="TAG001345"/>
        <s v="TAG001347"/>
        <s v="TAG001488"/>
        <s v="TAG001489"/>
        <s v="TAG001490"/>
        <s v="TAG001492"/>
        <s v="TAG001493"/>
        <s v="TAG001494"/>
        <s v="TAG001495"/>
        <s v="TAG001496"/>
        <s v="TAG001498"/>
        <s v="TAG001499"/>
        <s v="TAG001500"/>
        <s v="TAG001501"/>
        <s v="TAG001502"/>
        <s v="TAG001503"/>
        <s v="TAG001504"/>
        <s v="TAG001505"/>
        <s v="TAG001506"/>
        <s v="TAG001507"/>
        <s v="TAG001508"/>
        <s v="TAG001509"/>
        <s v="TAG001510"/>
        <s v="TAG001511"/>
        <s v="TAG001513"/>
        <s v="TAG001514"/>
        <s v="TAG001515"/>
        <s v="TAG001516"/>
        <s v="TAG001517"/>
        <s v="TAG001518"/>
        <s v="TAG001686"/>
        <s v="TAG001687"/>
        <s v="TAG001924"/>
        <s v="TAG003502"/>
        <s v="TAG003543"/>
        <s v="TAG004958"/>
        <s v="TAG005101"/>
        <s v="TAG006850"/>
      </sharedItems>
    </cacheField>
    <cacheField name="Project" numFmtId="0">
      <sharedItems/>
    </cacheField>
    <cacheField name="Fund Type" numFmtId="0">
      <sharedItems/>
    </cacheField>
    <cacheField name="Ledger Account Summary" numFmtId="0">
      <sharedItems count="5">
        <s v="FAU Master Account Set: Budget Pool - Expense"/>
        <s v="FAU Master Account Set: Budget Pool - INTRA-Fund Transfers Out"/>
        <s v="FAU Master Account Set: Budget Pool - OPS"/>
        <s v="FAU Master Account Set: Budget Pool - Salaries &amp; Benefits (AMP, SP, Faculty)"/>
        <s v="FAU Master Account Set: Budget Pool - INTER-Fund Transfers Out"/>
      </sharedItems>
    </cacheField>
    <cacheField name="Original Budget Expenses/Transfer Out" numFmtId="166">
      <sharedItems containsSemiMixedTypes="0" containsString="0" containsNumber="1" minValue="0" maxValue="1272315"/>
    </cacheField>
    <cacheField name="Amendments Expenses/Transfer Out" numFmtId="166">
      <sharedItems containsSemiMixedTypes="0" containsString="0" containsNumber="1" containsInteger="1" minValue="0" maxValue="0"/>
    </cacheField>
    <cacheField name="Adjusted Budget Expenses" numFmtId="166">
      <sharedItems containsSemiMixedTypes="0" containsString="0" containsNumber="1" minValue="0" maxValue="1773008"/>
    </cacheField>
    <cacheField name="Actual Expenses/Transfer Out" numFmtId="166">
      <sharedItems containsSemiMixedTypes="0" containsString="0" containsNumber="1" minValue="-124.8" maxValue="295501.33"/>
    </cacheField>
    <cacheField name="Obligation" numFmtId="166">
      <sharedItems containsSemiMixedTypes="0" containsString="0" containsNumber="1" minValue="0" maxValue="180234.66"/>
    </cacheField>
    <cacheField name="Commitment" numFmtId="0">
      <sharedItems containsSemiMixedTypes="0" containsString="0" containsNumber="1" minValue="0" maxValue="67544.4299999999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enda Nelson Henry" refreshedDate="44841.405274884259" createdVersion="6" refreshedVersion="8" minRefreshableVersion="3" recordCount="245" xr:uid="{00000000-000A-0000-FFFF-FFFF02000000}">
  <cacheSource type="worksheet">
    <worksheetSource ref="A11:K256" sheet="FY20BTA"/>
  </cacheSource>
  <cacheFields count="11">
    <cacheField name="SmartTag Name" numFmtId="0">
      <sharedItems/>
    </cacheField>
    <cacheField name="SmartTag" numFmtId="0">
      <sharedItems count="92">
        <s v="TAG000493"/>
        <s v="TAG001230"/>
        <s v="TAG001231"/>
        <s v="TAG001284"/>
        <s v="TAG001285"/>
        <s v="TAG001286"/>
        <s v="TAG001287"/>
        <s v="TAG001288"/>
        <s v="TAG001289"/>
        <s v="TAG001290"/>
        <s v="TAG001291"/>
        <s v="TAG001292"/>
        <s v="TAG001294"/>
        <s v="TAG001295"/>
        <s v="TAG001296"/>
        <s v="TAG001297"/>
        <s v="TAG001298"/>
        <s v="TAG001299"/>
        <s v="TAG001300"/>
        <s v="TAG001301"/>
        <s v="TAG001307"/>
        <s v="TAG001308"/>
        <s v="TAG001309"/>
        <s v="TAG001310"/>
        <s v="TAG001311"/>
        <s v="TAG001313"/>
        <s v="TAG001315"/>
        <s v="TAG001316"/>
        <s v="TAG001317"/>
        <s v="TAG001319"/>
        <s v="TAG001320"/>
        <s v="TAG001321"/>
        <s v="TAG001322"/>
        <s v="TAG001323"/>
        <s v="TAG001324"/>
        <s v="TAG001325"/>
        <s v="TAG001326"/>
        <s v="TAG001327"/>
        <s v="TAG001328"/>
        <s v="TAG001329"/>
        <s v="TAG001330"/>
        <s v="TAG001331"/>
        <s v="TAG001332"/>
        <s v="TAG001333"/>
        <s v="TAG001334"/>
        <s v="TAG001336"/>
        <s v="TAG001337"/>
        <s v="TAG001339"/>
        <s v="TAG001341"/>
        <s v="TAG001342"/>
        <s v="TAG001343"/>
        <s v="TAG001344"/>
        <s v="TAG001345"/>
        <s v="TAG001347"/>
        <s v="TAG001488"/>
        <s v="TAG001489"/>
        <s v="TAG001490"/>
        <s v="TAG001492"/>
        <s v="TAG001493"/>
        <s v="TAG001494"/>
        <s v="TAG001495"/>
        <s v="TAG001496"/>
        <s v="TAG001498"/>
        <s v="TAG001499"/>
        <s v="TAG001500"/>
        <s v="TAG001501"/>
        <s v="TAG001502"/>
        <s v="TAG001503"/>
        <s v="TAG001504"/>
        <s v="TAG001505"/>
        <s v="TAG001506"/>
        <s v="TAG001507"/>
        <s v="TAG001508"/>
        <s v="TAG001509"/>
        <s v="TAG001510"/>
        <s v="TAG001511"/>
        <s v="TAG001512"/>
        <s v="TAG001513"/>
        <s v="TAG001514"/>
        <s v="TAG001515"/>
        <s v="TAG001516"/>
        <s v="TAG001517"/>
        <s v="TAG001518"/>
        <s v="TAG001686"/>
        <s v="TAG001687"/>
        <s v="TAG001924"/>
        <s v="TAG001927"/>
        <s v="TAG003502"/>
        <s v="TAG003543"/>
        <s v="TAG004958"/>
        <s v="TAG005101"/>
        <s v="TAG006850"/>
      </sharedItems>
    </cacheField>
    <cacheField name="Project" numFmtId="0">
      <sharedItems/>
    </cacheField>
    <cacheField name="Fund Type" numFmtId="0">
      <sharedItems/>
    </cacheField>
    <cacheField name="Ledger Account Summary" numFmtId="0">
      <sharedItems count="5">
        <s v="FAU Master Account Set: Budget Pool - Salaries &amp; Benefits (AMP, SP, Faculty)"/>
        <s v="FAU Master Account Set: Budget Pool - OPS"/>
        <s v="FAU Master Account Set: Budget Pool - Expense"/>
        <s v="FAU Master Account Set: Budget Pool - INTER-Fund Transfers Out"/>
        <s v="FAU Master Account Set: Budget Pool - INTRA-Fund Transfers Out"/>
      </sharedItems>
    </cacheField>
    <cacheField name="Original Budget Expenses/Transfer Out" numFmtId="166">
      <sharedItems containsSemiMixedTypes="0" containsString="0" containsNumber="1" minValue="0" maxValue="900000"/>
    </cacheField>
    <cacheField name="Amendments Expenses/Transfer Out" numFmtId="166">
      <sharedItems containsSemiMixedTypes="0" containsString="0" containsNumber="1" minValue="-878400" maxValue="850000"/>
    </cacheField>
    <cacheField name="Adjusted Budget Expenses" numFmtId="166">
      <sharedItems containsSemiMixedTypes="0" containsString="0" containsNumber="1" minValue="0" maxValue="850000"/>
    </cacheField>
    <cacheField name="Actual Expenses/Transfer Out" numFmtId="166">
      <sharedItems containsSemiMixedTypes="0" containsString="0" containsNumber="1" minValue="0" maxValue="587334.41"/>
    </cacheField>
    <cacheField name="Obligation" numFmtId="166">
      <sharedItems containsSemiMixedTypes="0" containsString="0" containsNumber="1" minValue="0" maxValue="0.01"/>
    </cacheField>
    <cacheField name="Commitment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enda Nelson Henry" refreshedDate="44841.405275231482" createdVersion="6" refreshedVersion="8" minRefreshableVersion="3" recordCount="249" xr:uid="{00000000-000A-0000-FFFF-FFFF03000000}">
  <cacheSource type="worksheet">
    <worksheetSource ref="A11:I260" sheet="FY19 B2A"/>
  </cacheSource>
  <cacheFields count="9">
    <cacheField name="SmartTag and Name" numFmtId="0">
      <sharedItems/>
    </cacheField>
    <cacheField name="SmartTag" numFmtId="0">
      <sharedItems count="94">
        <s v="TAG000493"/>
        <s v="TAG001230"/>
        <s v="TAG001231"/>
        <s v="TAG001232"/>
        <s v="TAG001284"/>
        <s v="TAG001285"/>
        <s v="TAG001286"/>
        <s v="TAG001287"/>
        <s v="TAG001288"/>
        <s v="TAG001289"/>
        <s v="TAG001290"/>
        <s v="TAG001291"/>
        <s v="TAG001292"/>
        <s v="TAG001294"/>
        <s v="TAG001295"/>
        <s v="TAG001296"/>
        <s v="TAG001297"/>
        <s v="TAG001298"/>
        <s v="TAG001299"/>
        <s v="TAG001300"/>
        <s v="TAG001301"/>
        <s v="TAG001307"/>
        <s v="TAG001308"/>
        <s v="TAG001309"/>
        <s v="TAG001310"/>
        <s v="TAG001311"/>
        <s v="TAG001313"/>
        <s v="TAG001315"/>
        <s v="TAG001316"/>
        <s v="TAG001317"/>
        <s v="TAG001319"/>
        <s v="TAG001320"/>
        <s v="TAG001321"/>
        <s v="TAG001322"/>
        <s v="TAG001323"/>
        <s v="TAG001324"/>
        <s v="TAG001325"/>
        <s v="TAG001326"/>
        <s v="TAG001327"/>
        <s v="TAG001328"/>
        <s v="TAG001329"/>
        <s v="TAG001330"/>
        <s v="TAG001331"/>
        <s v="TAG001332"/>
        <s v="TAG001333"/>
        <s v="TAG001334"/>
        <s v="TAG001336"/>
        <s v="TAG001337"/>
        <s v="TAG001339"/>
        <s v="TAG001341"/>
        <s v="TAG001342"/>
        <s v="TAG001343"/>
        <s v="TAG001344"/>
        <s v="TAG001345"/>
        <s v="TAG001346"/>
        <s v="TAG001347"/>
        <s v="TAG001488"/>
        <s v="TAG001489"/>
        <s v="TAG001490"/>
        <s v="TAG001492"/>
        <s v="TAG001493"/>
        <s v="TAG001494"/>
        <s v="TAG001495"/>
        <s v="TAG001496"/>
        <s v="TAG001498"/>
        <s v="TAG001499"/>
        <s v="TAG001500"/>
        <s v="TAG001501"/>
        <s v="TAG001502"/>
        <s v="TAG001503"/>
        <s v="TAG001504"/>
        <s v="TAG001505"/>
        <s v="TAG001506"/>
        <s v="TAG001507"/>
        <s v="TAG001508"/>
        <s v="TAG001509"/>
        <s v="TAG001510"/>
        <s v="TAG001511"/>
        <s v="TAG001512"/>
        <s v="TAG001513"/>
        <s v="TAG001514"/>
        <s v="TAG001515"/>
        <s v="TAG001516"/>
        <s v="TAG001517"/>
        <s v="TAG001518"/>
        <s v="TAG001686"/>
        <s v="TAG001687"/>
        <s v="TAG001924"/>
        <s v="TAG001927"/>
        <s v="TAG003502"/>
        <s v="TAG003543"/>
        <s v="TAG004958"/>
        <s v="TAG005101"/>
        <s v="TAG005800"/>
      </sharedItems>
    </cacheField>
    <cacheField name="Project" numFmtId="0">
      <sharedItems/>
    </cacheField>
    <cacheField name="Fund Type" numFmtId="0">
      <sharedItems/>
    </cacheField>
    <cacheField name="Ledger Account Summary" numFmtId="0">
      <sharedItems count="5">
        <s v="FAU Master Account Set: Budget Pool - Expense"/>
        <s v="FAU Master Account Set: Budget Pool - INTER-Fund Transfers Out"/>
        <s v="FAU Master Account Set: Budget Pool - INTRA-Fund Transfers Out"/>
        <s v="FAU Master Account Set: Budget Pool - OPS"/>
        <s v="FAU Master Account Set: Budget Pool - Salaries &amp; Benefits (AMP, SP, Faculty)"/>
      </sharedItems>
    </cacheField>
    <cacheField name="Original Budget Expenses/Transfer Out" numFmtId="166">
      <sharedItems containsSemiMixedTypes="0" containsString="0" containsNumber="1" minValue="0" maxValue="1600000"/>
    </cacheField>
    <cacheField name="Amendments Expenses/Transfer Out" numFmtId="166">
      <sharedItems containsSemiMixedTypes="0" containsString="0" containsNumber="1" minValue="-850000" maxValue="850000"/>
    </cacheField>
    <cacheField name="Adjusted Budget Expenses" numFmtId="166">
      <sharedItems containsSemiMixedTypes="0" containsString="0" containsNumber="1" minValue="-850000" maxValue="850000"/>
    </cacheField>
    <cacheField name="Actual Expenses/Transfer Out" numFmtId="166">
      <sharedItems containsSemiMixedTypes="0" containsString="0" containsNumber="1" minValue="0" maxValue="335723.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enda Nelson Henry" refreshedDate="44841.405275462967" createdVersion="7" refreshedVersion="8" minRefreshableVersion="3" recordCount="237" xr:uid="{CFA0F80E-24DC-409B-803E-3D81ED7997C4}">
  <cacheSource type="worksheet">
    <worksheetSource ref="A11:N248" sheet="FY21 B2A"/>
  </cacheSource>
  <cacheFields count="14">
    <cacheField name="SmartTag" numFmtId="0">
      <sharedItems count="89">
        <s v="TAG000493 Jupiter - Burrow Activity Center"/>
        <s v="TAG001230 Jupiter Burrow Student Union - SG Reserve"/>
        <s v="TAG001231 Boca Rec Fit Equip Replacement - SG Reserve"/>
        <s v="TAG001284 VPSA A&amp;S Reserve"/>
        <s v="TAG001285 Radio Station"/>
        <s v="TAG001286 UWC - Owl TV"/>
        <s v="TAG001288 UP Publication"/>
        <s v="TAG001289 Student Government - Program Board"/>
        <s v="TAG001290 Student Government - Homecoming"/>
        <s v="TAG001291 Student Government - Revenue"/>
        <s v="TAG001292 Student Government - Book Loan Replacement"/>
        <s v="TAG001294 Student Government - Student Life and Recreation - Jupiter"/>
        <s v="TAG001295 Student Government - Wellness Center - Broward"/>
        <s v="TAG001296 Student Government - Owl Production - Broward"/>
        <s v="TAG001297 Student Government - Involvement and Leadership - Davie"/>
        <s v="TAG001298 Student Government - Student Accessibility Services Broward"/>
        <s v="TAG001299 Student Government - Volunteer Center - Broward"/>
        <s v="TAG001300 Student Government - Achievement Awards - Broward"/>
        <s v="TAG001301 Student Government - Broward House Projects"/>
        <s v="TAG001307 Student Government - Cultural Awareness - Broward"/>
        <s v="TAG001308 Broward Campus - Student Services"/>
        <s v="TAG001309 Student Government - Operations - Davie"/>
        <s v="TAG001310 Student Government - S.A.V.I - Jupiter"/>
        <s v="TAG001311 Student Government - Program Board - Jupiter"/>
        <s v="TAG001313 Student Government - Campus Recreation Facility Ops"/>
        <s v="TAG001315 Student Government - Banquet"/>
        <s v="TAG001316 Student Government - Student Affairs - Jupiter"/>
        <s v="TAG001317 Sport Club Council"/>
        <s v="TAG001319 Student Government - House Projects - Jupiter"/>
        <s v="TAG001320 Student Government - House Projects"/>
        <s v="TAG001321 Student Government - Governor Executive Projects Broward"/>
        <s v="TAG001322 Student Government - Governor Executive Projects Jupiter"/>
        <s v="TAG001323 Diversity Student Services - Jupiter"/>
        <s v="TAG001324 COSO Administration"/>
        <s v="TAG001325 Campus Student Government Marketing - Jupiter"/>
        <s v="TAG001326 Campus Inter-Club Council - Jupiter"/>
        <s v="TAG001327 Campus Club Accounts - Broward"/>
        <s v="TAG001328 Campus Club Accounts - Jupiter"/>
        <s v="TAG001329 Student Government - Stipends - Broward"/>
        <s v="TAG001330 Student Government - Stipends"/>
        <s v="TAG001331 Student Government - Student Accessibility Services"/>
        <s v="TAG001332 Student Government - Night Owls"/>
        <s v="TAG001333 Student Government - ICC Revenue - Broward"/>
        <s v="TAG001334 Student Government - Governor - Projects"/>
        <s v="TAG001336 Student Government - COSO"/>
        <s v="TAG001337 Student Government - House Contingency Broward"/>
        <s v="TAG001339 Student Government - Contingency"/>
        <s v="TAG001341 Student Government - Aids/Peer Education"/>
        <s v="TAG001342 Black Student Union"/>
        <s v="TAG001343 Student Government - Administration - Broward"/>
        <s v="TAG001344 Student Government - Administration - Jupiter"/>
        <s v="TAG001345 Student Government - Administration"/>
        <s v="TAG001347 Unallocated Student Activity Fees"/>
        <s v="TAG001488 Student Government - Conference Travel"/>
        <s v="TAG001489 Student Government - Program Board"/>
        <s v="TAG001490 Student Government - S.A.V.I"/>
        <s v="TAG001492 Director of Student Media"/>
        <s v="TAG001493 Diversity Award Training"/>
        <s v="TAG001494 Graduate and Professional Clubs"/>
        <s v="TAG001495 Graduate Student Association"/>
        <s v="TAG001496 Homecoming"/>
        <s v="TAG001498 LGBTQA Resource Center"/>
        <s v="TAG001499 Student Government - Lobby"/>
        <s v="TAG001500 Office of Greek Life"/>
        <s v="TAG001501 Student Accessibility Week"/>
        <s v="TAG001502 President Executive Projects"/>
        <s v="TAG001503 Radio Station"/>
        <s v="TAG001504 Senate Contingency"/>
        <s v="TAG001505 Student Government - Accounting &amp; Budget Office"/>
        <s v="TAG001506 Student Government - Elections"/>
        <s v="TAG001507 Student Government - Judicial Branch"/>
        <s v="TAG001508 Student Government - Television Station"/>
        <s v="TAG001509 Student Government - Advisor Office"/>
        <s v="TAG001510 Student Government - Operations"/>
        <s v="TAG001511 Student Government - Senate"/>
        <s v="TAG001513 Traditions Projects-Diver. Way"/>
        <s v="TAG001514 University Press Newspaper"/>
        <s v="TAG001515 University Wide Stipends"/>
        <s v="TAG001516 Military and Veterans Student Success Center"/>
        <s v="TAG001517 Student Government - Vice President's Executive Project"/>
        <s v="TAG001518 Weeks of Welcome"/>
        <s v="TAG001686 Davie/Broward Campus Rec - SG Reserve"/>
        <s v="TAG001687 Davie Student Union - SG Reserve"/>
        <s v="TAG001924 Campus Rec Jupiter - SG Reserve"/>
        <s v="TAG003502 Student Government - Student Involvement"/>
        <s v="TAG003543 Boca Raton Student Union"/>
        <s v="TAG004958 Student Government - University Mascot"/>
        <s v="TAG005101 Student Government - University Mascot Revenue"/>
        <s v="TAG006850 Student Government Ride Share"/>
      </sharedItems>
    </cacheField>
    <cacheField name="SmartTag2" numFmtId="0">
      <sharedItems count="89">
        <s v="TAG000493"/>
        <s v="TAG001230"/>
        <s v="TAG001231"/>
        <s v="TAG001284"/>
        <s v="TAG001285"/>
        <s v="TAG001286"/>
        <s v="TAG001288"/>
        <s v="TAG001289"/>
        <s v="TAG001290"/>
        <s v="TAG001291"/>
        <s v="TAG001292"/>
        <s v="TAG001294"/>
        <s v="TAG001295"/>
        <s v="TAG001296"/>
        <s v="TAG001297"/>
        <s v="TAG001298"/>
        <s v="TAG001299"/>
        <s v="TAG001300"/>
        <s v="TAG001301"/>
        <s v="TAG001307"/>
        <s v="TAG001308"/>
        <s v="TAG001309"/>
        <s v="TAG001310"/>
        <s v="TAG001311"/>
        <s v="TAG001313"/>
        <s v="TAG001315"/>
        <s v="TAG001316"/>
        <s v="TAG001317"/>
        <s v="TAG001319"/>
        <s v="TAG001320"/>
        <s v="TAG001321"/>
        <s v="TAG001322"/>
        <s v="TAG001323"/>
        <s v="TAG001324"/>
        <s v="TAG001325"/>
        <s v="TAG001326"/>
        <s v="TAG001327"/>
        <s v="TAG001328"/>
        <s v="TAG001329"/>
        <s v="TAG001330"/>
        <s v="TAG001331"/>
        <s v="TAG001332"/>
        <s v="TAG001333"/>
        <s v="TAG001334"/>
        <s v="TAG001336"/>
        <s v="TAG001337"/>
        <s v="TAG001339"/>
        <s v="TAG001341"/>
        <s v="TAG001342"/>
        <s v="TAG001343"/>
        <s v="TAG001344"/>
        <s v="TAG001345"/>
        <s v="TAG001347"/>
        <s v="TAG001488"/>
        <s v="TAG001489"/>
        <s v="TAG001490"/>
        <s v="TAG001492"/>
        <s v="TAG001493"/>
        <s v="TAG001494"/>
        <s v="TAG001495"/>
        <s v="TAG001496"/>
        <s v="TAG001498"/>
        <s v="TAG001499"/>
        <s v="TAG001500"/>
        <s v="TAG001501"/>
        <s v="TAG001502"/>
        <s v="TAG001503"/>
        <s v="TAG001504"/>
        <s v="TAG001505"/>
        <s v="TAG001506"/>
        <s v="TAG001507"/>
        <s v="TAG001508"/>
        <s v="TAG001509"/>
        <s v="TAG001510"/>
        <s v="TAG001511"/>
        <s v="TAG001513"/>
        <s v="TAG001514"/>
        <s v="TAG001515"/>
        <s v="TAG001516"/>
        <s v="TAG001517"/>
        <s v="TAG001518"/>
        <s v="TAG001686"/>
        <s v="TAG001687"/>
        <s v="TAG001924"/>
        <s v="TAG003502"/>
        <s v="TAG003543"/>
        <s v="TAG004958"/>
        <s v="TAG005101"/>
        <s v="TAG006850"/>
      </sharedItems>
    </cacheField>
    <cacheField name="Project" numFmtId="0">
      <sharedItems/>
    </cacheField>
    <cacheField name="Fund Type" numFmtId="0">
      <sharedItems/>
    </cacheField>
    <cacheField name="Ledger Account Summary" numFmtId="0">
      <sharedItems count="5">
        <s v="FAU Master Account Set: Budget Pool - Expense"/>
        <s v="FAU Master Account Set: Budget Pool - INTRA-Fund Transfers Out"/>
        <s v="FAU Master Account Set: Budget Pool - OPS"/>
        <s v="FAU Master Account Set: Budget Pool - Salaries &amp; Benefits (AMP, SP, Faculty)"/>
        <s v="FAU Master Account Set: Budget Pool - INTER-Fund Transfers Out"/>
      </sharedItems>
    </cacheField>
    <cacheField name="Original Budget Expenses/Transfer Out" numFmtId="166">
      <sharedItems containsSemiMixedTypes="0" containsString="0" containsNumber="1" minValue="0" maxValue="1773008"/>
    </cacheField>
    <cacheField name="Amendments Expenses/Transfer Out" numFmtId="166">
      <sharedItems containsSemiMixedTypes="0" containsString="0" containsNumber="1" minValue="-850000" maxValue="850000"/>
    </cacheField>
    <cacheField name="Adjusted Budget Expenses" numFmtId="166">
      <sharedItems containsSemiMixedTypes="0" containsString="0" containsNumber="1" minValue="0" maxValue="1773008"/>
    </cacheField>
    <cacheField name="Actual Expenses/Transfer Out" numFmtId="166">
      <sharedItems containsSemiMixedTypes="0" containsString="0" containsNumber="1" minValue="-393" maxValue="1773008"/>
    </cacheField>
    <cacheField name="Obligation" numFmtId="166">
      <sharedItems containsSemiMixedTypes="0" containsString="0" containsNumber="1" minValue="-0.25" maxValue="7327"/>
    </cacheField>
    <cacheField name="Commitment" numFmtId="0">
      <sharedItems containsSemiMixedTypes="0" containsString="0" containsNumber="1" minValue="0" maxValue="267.26"/>
    </cacheField>
    <cacheField name="Total Actual/Reserved" numFmtId="166">
      <sharedItems containsSemiMixedTypes="0" containsString="0" containsNumber="1" minValue="-393" maxValue="1773008"/>
    </cacheField>
    <cacheField name="Available Balance" numFmtId="166">
      <sharedItems containsSemiMixedTypes="0" containsString="0" containsNumber="1" minValue="-143511.45000000001" maxValue="850000"/>
    </cacheField>
    <cacheField name="Percentage Remaining" numFmtId="0">
      <sharedItems containsSemiMixedTypes="0" containsString="0" containsNumber="1" minValue="-86.020140999999995" maxValue="1.233929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enda Nelson Henry" refreshedDate="45219.652243055556" createdVersion="8" refreshedVersion="8" minRefreshableVersion="3" recordCount="697" xr:uid="{32E31161-A83D-40CE-BD67-A6A3CE46D820}">
  <cacheSource type="worksheet">
    <worksheetSource ref="F1:P698" sheet="FAU Budget to Actual Expenses B"/>
  </cacheSource>
  <cacheFields count="11">
    <cacheField name="Concat" numFmtId="0">
      <sharedItems count="254">
        <s v="TAG000493 FAU Master Account Set: Budget Pool - Expense"/>
        <s v="TAG000493 FAU Master Account Set: Budget Pool - INTRA-Fund Transfers Out"/>
        <s v="TAG000493 FAU Master Account Set: Budget Pool - OPS"/>
        <s v="TAG000493 FAU Master Account Set: Budget Pool - Salaries &amp; Benefits (AMP, SP, Faculty)"/>
        <s v="TAG001294 FAU Master Account Set: Budget Pool - INTER-Fund Transfers Out"/>
        <s v="TAG001295 FAU Master Account Set: Budget Pool - INTER-Fund Transfers Out"/>
        <s v="TAG001296 FAU Master Account Set: Budget Pool - Expense"/>
        <s v="TAG001296 FAU Master Account Set: Budget Pool - INTRA-Fund Transfers Out"/>
        <s v="TAG001296 FAU Master Account Set: Budget Pool - OPS"/>
        <s v="TAG001297 FAU Master Account Set: Budget Pool - Expense"/>
        <s v="TAG001297 FAU Master Account Set: Budget Pool - INTRA-Fund Transfers Out"/>
        <s v="TAG001297 FAU Master Account Set: Budget Pool - OPS"/>
        <s v="TAG001297 FAU Master Account Set: Budget Pool - Salaries &amp; Benefits (AMP, SP, Faculty)"/>
        <s v="TAG001298 FAU Master Account Set: Budget Pool - Expense"/>
        <s v="TAG001298 FAU Master Account Set: Budget Pool - INTRA-Fund Transfers Out"/>
        <s v="TAG001299 FAU Master Account Set: Budget Pool - Expense"/>
        <s v="TAG001299 FAU Master Account Set: Budget Pool - INTRA-Fund Transfers Out"/>
        <s v="TAG001300 FAU Master Account Set: Budget Pool - Expense"/>
        <s v="TAG001300 FAU Master Account Set: Budget Pool - INTRA-Fund Transfers Out"/>
        <s v="TAG001301 FAU Master Account Set: Budget Pool - Expense"/>
        <s v="TAG001301 FAU Master Account Set: Budget Pool - INTRA-Fund Transfers Out"/>
        <s v="TAG001301 FAU Master Account Set: Budget Pool - OPS"/>
        <s v="TAG001307 FAU Master Account Set: Budget Pool - Expense"/>
        <s v="TAG001307 FAU Master Account Set: Budget Pool - INTRA-Fund Transfers Out"/>
        <s v="TAG001307 FAU Master Account Set: Budget Pool - OPS"/>
        <s v="TAG001308 FAU Master Account Set: Budget Pool - Expense"/>
        <s v="TAG001308 FAU Master Account Set: Budget Pool - INTRA-Fund Transfers Out"/>
        <s v="TAG001309 FAU Master Account Set: Budget Pool - Expense"/>
        <s v="TAG001309 FAU Master Account Set: Budget Pool - INTRA-Fund Transfers Out"/>
        <s v="TAG001309 FAU Master Account Set: Budget Pool - OPS"/>
        <s v="TAG001309 FAU Master Account Set: Budget Pool - Salaries &amp; Benefits (AMP, SP, Faculty)"/>
        <s v="TAG001310 FAU Master Account Set: Budget Pool - Expense"/>
        <s v="TAG001310 FAU Master Account Set: Budget Pool - INTRA-Fund Transfers Out"/>
        <s v="TAG001311 FAU Master Account Set: Budget Pool - Expense"/>
        <s v="TAG001311 FAU Master Account Set: Budget Pool - INTRA-Fund Transfers Out"/>
        <s v="TAG001311 FAU Master Account Set: Budget Pool - OPS"/>
        <s v="TAG001313 FAU Master Account Set: Budget Pool - Expense"/>
        <s v="TAG001313 FAU Master Account Set: Budget Pool - INTER-Fund Transfers Out"/>
        <s v="TAG001313 FAU Master Account Set: Budget Pool - INTRA-Fund Transfers Out"/>
        <s v="TAG001315 FAU Master Account Set: Budget Pool - Expense"/>
        <s v="TAG001315 FAU Master Account Set: Budget Pool - INTRA-Fund Transfers Out"/>
        <s v="TAG001316 FAU Master Account Set: Budget Pool - Expense"/>
        <s v="TAG001316 FAU Master Account Set: Budget Pool - INTRA-Fund Transfers Out"/>
        <s v="TAG001317 FAU Master Account Set: Budget Pool - Expense"/>
        <s v="TAG001317 FAU Master Account Set: Budget Pool - INTRA-Fund Transfers Out"/>
        <s v="TAG001317 FAU Master Account Set: Budget Pool - OPS"/>
        <s v="TAG001319 FAU Master Account Set: Budget Pool - Expense"/>
        <s v="TAG001319 FAU Master Account Set: Budget Pool - INTRA-Fund Transfers Out"/>
        <s v="TAG001319 FAU Master Account Set: Budget Pool - OPS"/>
        <s v="TAG001320 FAU Master Account Set: Budget Pool - Expense"/>
        <s v="TAG001320 FAU Master Account Set: Budget Pool - INTRA-Fund Transfers Out"/>
        <s v="TAG001321 FAU Master Account Set: Budget Pool - Expense"/>
        <s v="TAG001321 FAU Master Account Set: Budget Pool - INTRA-Fund Transfers Out"/>
        <s v="TAG001322 FAU Master Account Set: Budget Pool - Expense"/>
        <s v="TAG001322 FAU Master Account Set: Budget Pool - INTRA-Fund Transfers Out"/>
        <s v="TAG001323 FAU Master Account Set: Budget Pool - Expense"/>
        <s v="TAG001323 FAU Master Account Set: Budget Pool - INTRA-Fund Transfers Out"/>
        <s v="TAG001323 FAU Master Account Set: Budget Pool - Salaries &amp; Benefits (AMP, SP, Faculty)"/>
        <s v="TAG001324 FAU Master Account Set: Budget Pool - Expense"/>
        <s v="TAG001324 FAU Master Account Set: Budget Pool - INTRA-Fund Transfers Out"/>
        <s v="TAG001324 FAU Master Account Set: Budget Pool - OPS"/>
        <s v="TAG001325 FAU Master Account Set: Budget Pool - Expense"/>
        <s v="TAG001325 FAU Master Account Set: Budget Pool - INTRA-Fund Transfers Out"/>
        <s v="TAG001326 FAU Master Account Set: Budget Pool - Expense"/>
        <s v="TAG001326 FAU Master Account Set: Budget Pool - INTRA-Fund Transfers Out"/>
        <s v="TAG001327 FAU Master Account Set: Budget Pool - Expense"/>
        <s v="TAG001327 FAU Master Account Set: Budget Pool - INTRA-Fund Transfers Out"/>
        <s v="TAG001328 FAU Master Account Set: Budget Pool - Expense"/>
        <s v="TAG001328 FAU Master Account Set: Budget Pool - INTRA-Fund Transfers Out"/>
        <s v="TAG001329 FAU Master Account Set: Budget Pool - Expense"/>
        <s v="TAG001329 FAU Master Account Set: Budget Pool - INTRA-Fund Transfers Out"/>
        <s v="TAG001329 FAU Master Account Set: Budget Pool - OPS"/>
        <s v="TAG001330 FAU Master Account Set: Budget Pool - Expense"/>
        <s v="TAG001330 FAU Master Account Set: Budget Pool - INTRA-Fund Transfers Out"/>
        <s v="TAG001330 FAU Master Account Set: Budget Pool - OPS"/>
        <s v="TAG001331 FAU Master Account Set: Budget Pool - Expense"/>
        <s v="TAG001331 FAU Master Account Set: Budget Pool - INTRA-Fund Transfers Out"/>
        <s v="TAG001332 FAU Master Account Set: Budget Pool - Expense"/>
        <s v="TAG001332 FAU Master Account Set: Budget Pool - INTRA-Fund Transfers Out"/>
        <s v="TAG001332 FAU Master Account Set: Budget Pool - OPS"/>
        <s v="TAG001333 FAU Master Account Set: Budget Pool - Expense"/>
        <s v="TAG001333 FAU Master Account Set: Budget Pool - INTRA-Fund Transfers Out"/>
        <s v="TAG001334 FAU Master Account Set: Budget Pool - Expense"/>
        <s v="TAG001334 FAU Master Account Set: Budget Pool - INTRA-Fund Transfers Out"/>
        <s v="TAG001334 FAU Master Account Set: Budget Pool - OPS"/>
        <s v="TAG001336 FAU Master Account Set: Budget Pool - Expense"/>
        <s v="TAG001336 FAU Master Account Set: Budget Pool - INTRA-Fund Transfers Out"/>
        <s v="TAG001337 FAU Master Account Set: Budget Pool - Expense"/>
        <s v="TAG001337 FAU Master Account Set: Budget Pool - INTRA-Fund Transfers Out"/>
        <s v="TAG001339 FAU Master Account Set: Budget Pool - Expense"/>
        <s v="TAG001339 FAU Master Account Set: Budget Pool - INTRA-Fund Transfers Out"/>
        <s v="TAG001341 FAU Master Account Set: Budget Pool - Expense"/>
        <s v="TAG001341 FAU Master Account Set: Budget Pool - INTRA-Fund Transfers Out"/>
        <s v="TAG001341 FAU Master Account Set: Budget Pool - OPS"/>
        <s v="TAG001342 FAU Master Account Set: Budget Pool - Expense"/>
        <s v="TAG001342 FAU Master Account Set: Budget Pool - INTRA-Fund Transfers Out"/>
        <s v="TAG001342 FAU Master Account Set: Budget Pool - OPS"/>
        <s v="TAG001343 FAU Master Account Set: Budget Pool - Expense"/>
        <s v="TAG001343 FAU Master Account Set: Budget Pool - INTRA-Fund Transfers Out"/>
        <s v="TAG001344 FAU Master Account Set: Budget Pool - Expense"/>
        <s v="TAG001344 FAU Master Account Set: Budget Pool - INTRA-Fund Transfers Out"/>
        <s v="TAG001344 FAU Master Account Set: Budget Pool - OPS"/>
        <s v="TAG001345 FAU Master Account Set: Budget Pool - Expense"/>
        <s v="TAG001345 FAU Master Account Set: Budget Pool - INTRA-Fund Transfers Out"/>
        <s v="TAG001347 FAU Master Account Set: Budget Pool - Expense"/>
        <s v="TAG001347 FAU Master Account Set: Budget Pool - INTRA-Fund Transfers Out"/>
        <s v="TAG001488 FAU Master Account Set: Budget Pool - Expense"/>
        <s v="TAG001488 FAU Master Account Set: Budget Pool - INTRA-Fund Transfers Out"/>
        <s v="TAG001489 FAU Master Account Set: Budget Pool - Expense"/>
        <s v="TAG001489 FAU Master Account Set: Budget Pool - INTRA-Fund Transfers Out"/>
        <s v="TAG001489 FAU Master Account Set: Budget Pool - OPS"/>
        <s v="TAG001490 FAU Master Account Set: Budget Pool - Expense"/>
        <s v="TAG001490 FAU Master Account Set: Budget Pool - INTRA-Fund Transfers Out"/>
        <s v="TAG001490 FAU Master Account Set: Budget Pool - OPS"/>
        <s v="TAG001490 FAU Master Account Set: Budget Pool - Salaries &amp; Benefits (AMP, SP, Faculty)"/>
        <s v="TAG001492 FAU Master Account Set: Budget Pool - Expense"/>
        <s v="TAG001492 FAU Master Account Set: Budget Pool - INTRA-Fund Transfers Out"/>
        <s v="TAG001492 FAU Master Account Set: Budget Pool - OPS"/>
        <s v="TAG001492 FAU Master Account Set: Budget Pool - Salaries &amp; Benefits (AMP, SP, Faculty)"/>
        <s v="TAG001493 FAU Master Account Set: Budget Pool - Expense"/>
        <s v="TAG001493 FAU Master Account Set: Budget Pool - INTRA-Fund Transfers Out"/>
        <s v="TAG001493 FAU Master Account Set: Budget Pool - OPS"/>
        <s v="TAG001494 FAU Master Account Set: Budget Pool - Expense"/>
        <s v="TAG001494 FAU Master Account Set: Budget Pool - INTRA-Fund Transfers Out"/>
        <s v="TAG001495 FAU Master Account Set: Budget Pool - Expense"/>
        <s v="TAG001495 FAU Master Account Set: Budget Pool - INTRA-Fund Transfers Out"/>
        <s v="TAG001495 FAU Master Account Set: Budget Pool - OPS"/>
        <s v="TAG001496 FAU Master Account Set: Budget Pool - Expense"/>
        <s v="TAG001496 FAU Master Account Set: Budget Pool - INTRA-Fund Transfers Out"/>
        <s v="TAG001496 FAU Master Account Set: Budget Pool - OPS"/>
        <s v="TAG001498 FAU Master Account Set: Budget Pool - Expense"/>
        <s v="TAG001498 FAU Master Account Set: Budget Pool - INTRA-Fund Transfers Out"/>
        <s v="TAG001498 FAU Master Account Set: Budget Pool - Salaries &amp; Benefits (AMP, SP, Faculty)"/>
        <s v="TAG001499 FAU Master Account Set: Budget Pool - Expense"/>
        <s v="TAG001499 FAU Master Account Set: Budget Pool - INTRA-Fund Transfers Out"/>
        <s v="TAG001500 FAU Master Account Set: Budget Pool - Expense"/>
        <s v="TAG001500 FAU Master Account Set: Budget Pool - INTRA-Fund Transfers Out"/>
        <s v="TAG001500 FAU Master Account Set: Budget Pool - OPS"/>
        <s v="TAG001500 FAU Master Account Set: Budget Pool - Salaries &amp; Benefits (AMP, SP, Faculty)"/>
        <s v="TAG001501 FAU Master Account Set: Budget Pool - Expense"/>
        <s v="TAG001501 FAU Master Account Set: Budget Pool - INTRA-Fund Transfers Out"/>
        <s v="TAG001502 FAU Master Account Set: Budget Pool - Expense"/>
        <s v="TAG001502 FAU Master Account Set: Budget Pool - INTRA-Fund Transfers Out"/>
        <s v="TAG001503 FAU Master Account Set: Budget Pool - Expense"/>
        <s v="TAG001503 FAU Master Account Set: Budget Pool - INTRA-Fund Transfers Out"/>
        <s v="TAG001503 FAU Master Account Set: Budget Pool - OPS"/>
        <s v="TAG001504 FAU Master Account Set: Budget Pool - Expense"/>
        <s v="TAG001504 FAU Master Account Set: Budget Pool - INTER-Fund Transfers Out"/>
        <s v="TAG001504 FAU Master Account Set: Budget Pool - INTRA-Fund Transfers Out"/>
        <s v="TAG001505 FAU Master Account Set: Budget Pool - Expense"/>
        <s v="TAG001505 FAU Master Account Set: Budget Pool - INTRA-Fund Transfers Out"/>
        <s v="TAG001505 FAU Master Account Set: Budget Pool - OPS"/>
        <s v="TAG001505 FAU Master Account Set: Budget Pool - Salaries &amp; Benefits (AMP, SP, Faculty)"/>
        <s v="TAG001506 FAU Master Account Set: Budget Pool - Expense"/>
        <s v="TAG001506 FAU Master Account Set: Budget Pool - INTRA-Fund Transfers Out"/>
        <s v="TAG001506 FAU Master Account Set: Budget Pool - OPS"/>
        <s v="TAG001507 FAU Master Account Set: Budget Pool - Expense"/>
        <s v="TAG001507 FAU Master Account Set: Budget Pool - INTRA-Fund Transfers Out"/>
        <s v="TAG001507 FAU Master Account Set: Budget Pool - OPS"/>
        <s v="TAG001508 FAU Master Account Set: Budget Pool - Expense"/>
        <s v="TAG001508 FAU Master Account Set: Budget Pool - INTRA-Fund Transfers Out"/>
        <s v="TAG001508 FAU Master Account Set: Budget Pool - OPS"/>
        <s v="TAG001509 FAU Master Account Set: Budget Pool - Expense"/>
        <s v="TAG001509 FAU Master Account Set: Budget Pool - INTRA-Fund Transfers Out"/>
        <s v="TAG001509 FAU Master Account Set: Budget Pool - OPS"/>
        <s v="TAG001509 FAU Master Account Set: Budget Pool - Salaries &amp; Benefits (AMP, SP, Faculty)"/>
        <s v="TAG001510 FAU Master Account Set: Budget Pool - Expense"/>
        <s v="TAG001510 FAU Master Account Set: Budget Pool - INTRA-Fund Transfers Out"/>
        <s v="TAG001511 FAU Master Account Set: Budget Pool - Expense"/>
        <s v="TAG001511 FAU Master Account Set: Budget Pool - INTRA-Fund Transfers Out"/>
        <s v="TAG001513 FAU Master Account Set: Budget Pool - Expense"/>
        <s v="TAG001513 FAU Master Account Set: Budget Pool - INTRA-Fund Transfers Out"/>
        <s v="TAG001514 FAU Master Account Set: Budget Pool - Expense"/>
        <s v="TAG001514 FAU Master Account Set: Budget Pool - INTRA-Fund Transfers Out"/>
        <s v="TAG001514 FAU Master Account Set: Budget Pool - OPS"/>
        <s v="TAG001515 FAU Master Account Set: Budget Pool - Expense"/>
        <s v="TAG001515 FAU Master Account Set: Budget Pool - INTRA-Fund Transfers Out"/>
        <s v="TAG001515 FAU Master Account Set: Budget Pool - OPS"/>
        <s v="TAG001516 FAU Master Account Set: Budget Pool - Expense"/>
        <s v="TAG001516 FAU Master Account Set: Budget Pool - INTRA-Fund Transfers Out"/>
        <s v="TAG001517 FAU Master Account Set: Budget Pool - Expense"/>
        <s v="TAG001517 FAU Master Account Set: Budget Pool - INTRA-Fund Transfers Out"/>
        <s v="TAG001518 FAU Master Account Set: Budget Pool - Expense"/>
        <s v="TAG001518 FAU Master Account Set: Budget Pool - INTRA-Fund Transfers Out"/>
        <s v="TAG003502 FAU Master Account Set: Budget Pool - Expense"/>
        <s v="TAG003502 FAU Master Account Set: Budget Pool - INTRA-Fund Transfers Out"/>
        <s v="TAG003502 FAU Master Account Set: Budget Pool - OPS"/>
        <s v="TAG003502 FAU Master Account Set: Budget Pool - Salaries &amp; Benefits (AMP, SP, Faculty)"/>
        <s v="TAG003543 FAU Master Account Set: Budget Pool - INTER-Fund Transfers Out"/>
        <s v="TAG004958 FAU Master Account Set: Budget Pool - Expense"/>
        <s v="TAG004958 FAU Master Account Set: Budget Pool - INTRA-Fund Transfers Out"/>
        <s v="TAG004958 FAU Master Account Set: Budget Pool - OPS"/>
        <s v="TAG006850 FAU Master Account Set: Budget Pool - Expense"/>
        <s v="TAG006850 FAU Master Account Set: Budget Pool - INTRA-Fund Transfers Out"/>
        <s v="TAG008792 FAU Master Account Set: Budget Pool - Expense"/>
        <s v="TAG008792 FAU Master Account Set: Budget Pool - INTRA-Fund Transfers Out"/>
        <s v="TAG008792 FAU Master Account Set: Budget Pool - OPS"/>
        <s v="TAG008793 FAU Master Account Set: Budget Pool - Expense"/>
        <s v="TAG008793 FAU Master Account Set: Budget Pool - INTRA-Fund Transfers Out"/>
        <s v="TAG008794 FAU Master Account Set: Budget Pool - Expense"/>
        <s v="TAG008794 FAU Master Account Set: Budget Pool - INTRA-Fund Transfers Out"/>
        <s v="TAG008794 FAU Master Account Set: Budget Pool - OPS"/>
        <s v="TAG008795 FAU Master Account Set: Budget Pool - Expense"/>
        <s v="TAG008795 FAU Master Account Set: Budget Pool - INTRA-Fund Transfers Out"/>
        <s v="TAG001230 FAU Master Account Set: Budget Pool - Expense"/>
        <s v="TAG001230 FAU Master Account Set: Budget Pool - INTRA-Fund Transfers Out"/>
        <s v="TAG001231 FAU Master Account Set: Budget Pool - Expense"/>
        <s v="TAG001231 FAU Master Account Set: Budget Pool - INTRA-Fund Transfers Out"/>
        <s v="TAG001284 FAU Master Account Set: Budget Pool - Expense"/>
        <s v="TAG001284 FAU Master Account Set: Budget Pool - INTRA-Fund Transfers Out"/>
        <s v="TAG001285 FAU Master Account Set: Budget Pool - INTRA-Fund Transfers Out"/>
        <s v="TAG001285 FAU Master Account Set: Budget Pool - OPS"/>
        <s v="TAG001286 FAU Master Account Set: Budget Pool - Expense"/>
        <s v="TAG001286 FAU Master Account Set: Budget Pool - INTRA-Fund Transfers Out"/>
        <s v="TAG001286 FAU Master Account Set: Budget Pool - OPS"/>
        <s v="TAG001288 FAU Master Account Set: Budget Pool - Expense"/>
        <s v="TAG001288 FAU Master Account Set: Budget Pool - INTRA-Fund Transfers Out"/>
        <s v="TAG001289 FAU Master Account Set: Budget Pool - Expense"/>
        <s v="TAG001289 FAU Master Account Set: Budget Pool - INTRA-Fund Transfers Out"/>
        <s v="TAG001290 FAU Master Account Set: Budget Pool - Expense"/>
        <s v="TAG001290 FAU Master Account Set: Budget Pool - INTRA-Fund Transfers Out"/>
        <s v="TAG001291 FAU Master Account Set: Budget Pool - Expense"/>
        <s v="TAG001291 FAU Master Account Set: Budget Pool - INTER-Fund Transfers Out"/>
        <s v="TAG001291 FAU Master Account Set: Budget Pool - INTRA-Fund Transfers Out"/>
        <s v="TAG001292 FAU Master Account Set: Budget Pool - Expense"/>
        <s v="TAG001292 FAU Master Account Set: Budget Pool - INTRA-Fund Transfers Out"/>
        <s v="TAG001295 FAU Master Account Set: Budget Pool - INTRA-Fund Transfers Out"/>
        <s v="TAG001301 FAU Master Account Set: Budget Pool - INTER-Fund Transfers Out"/>
        <s v="TAG001339 FAU Master Account Set: Budget Pool - OPS"/>
        <s v="TAG001342 FAU Master Account Set: Budget Pool - Salaries &amp; Benefits (AMP, SP, Faculty)"/>
        <s v="TAG001488 FAU Master Account Set: Budget Pool - OPS"/>
        <s v="TAG001495 FAU Master Account Set: Budget Pool - Salaries &amp; Benefits (AMP, SP, Faculty)"/>
        <s v="TAG001686 FAU Master Account Set: Budget Pool - Expense"/>
        <s v="TAG001686 FAU Master Account Set: Budget Pool - INTRA-Fund Transfers Out"/>
        <s v="TAG001687 FAU Master Account Set: Budget Pool - Expense"/>
        <s v="TAG001687 FAU Master Account Set: Budget Pool - INTRA-Fund Transfers Out"/>
        <s v="TAG001924 FAU Master Account Set: Budget Pool - Expense"/>
        <s v="TAG001924 FAU Master Account Set: Budget Pool - INTRA-Fund Transfers Out"/>
        <s v="TAG005101 FAU Master Account Set: Budget Pool - Expense"/>
        <s v="TAG005101 FAU Master Account Set: Budget Pool - INTRA-Fund Transfers Out"/>
        <s v="TAG001284 FAU Master Account Set: Budget Pool - OPS"/>
        <s v="TAG001285 FAU Master Account Set: Budget Pool - Expense"/>
        <s v="TAG001291 FAU Master Account Set: Budget Pool - OPS"/>
        <s v="TAG001294 FAU Master Account Set: Budget Pool - INTRA-Fund Transfers Out"/>
        <s v="TAG001323 FAU Master Account Set: Budget Pool - OPS"/>
        <s v="TAG001336 FAU Master Account Set: Budget Pool - OPS"/>
        <s v="TAG001336 FAU Master Account Set: Budget Pool - Salaries &amp; Benefits (AMP, SP, Faculty)"/>
        <s v="TAG001927 FAU Master Account Set: Budget Pool - Expense"/>
        <s v="TAG001927 FAU Master Account Set: Budget Pool - INTRA-Fund Transfers Out"/>
        <s v="TAG003543 FAU Master Account Set: Budget Pool - Expense"/>
        <s v="TAG008803 FAU Master Account Set: Budget Pool - Expense"/>
        <s v="TAG008803 FAU Master Account Set: Budget Pool - INTRA-Fund Transfers Out"/>
        <s v="TAG009718 FAU Master Account Set: Budget Pool - Expense"/>
        <s v="TAG009718 FAU Master Account Set: Budget Pool - INTRA-Fund Transfers Out"/>
      </sharedItems>
    </cacheField>
    <cacheField name="Original Budget Expenses/Transfer Out" numFmtId="166">
      <sharedItems containsSemiMixedTypes="0" containsString="0" containsNumber="1" minValue="0" maxValue="1898009"/>
    </cacheField>
    <cacheField name="Amendments Expenses/Transfer Out" numFmtId="166">
      <sharedItems containsSemiMixedTypes="0" containsString="0" containsNumber="1" minValue="-922794.48" maxValue="850000"/>
    </cacheField>
    <cacheField name="Adjusted Budget Expenses" numFmtId="166">
      <sharedItems containsSemiMixedTypes="0" containsString="0" containsNumber="1" minValue="-2899" maxValue="1898009"/>
    </cacheField>
    <cacheField name="Actual Expenses/Transfer Out" numFmtId="166">
      <sharedItems containsSemiMixedTypes="0" containsString="0" containsNumber="1" minValue="-393" maxValue="1898009"/>
    </cacheField>
    <cacheField name="Obligation" numFmtId="166">
      <sharedItems containsSemiMixedTypes="0" containsString="0" containsNumber="1" minValue="-1350" maxValue="7327"/>
    </cacheField>
    <cacheField name="Commitment" numFmtId="167">
      <sharedItems containsSemiMixedTypes="0" containsString="0" containsNumber="1" minValue="-1172.68" maxValue="3595.91"/>
    </cacheField>
    <cacheField name="Total Actual/Reserved" numFmtId="166">
      <sharedItems containsSemiMixedTypes="0" containsString="0" containsNumber="1" minValue="-393" maxValue="1898009"/>
    </cacheField>
    <cacheField name="Available Balance" numFmtId="166">
      <sharedItems containsSemiMixedTypes="0" containsString="0" containsNumber="1" minValue="-322617.89" maxValue="850000"/>
    </cacheField>
    <cacheField name="Percentage Remaining" numFmtId="165">
      <sharedItems containsSemiMixedTypes="0" containsString="0" containsNumber="1" minValue="-86.020140999999995" maxValue="1.2339290000000001"/>
    </cacheField>
    <cacheField name="FY " numFmtId="0">
      <sharedItems containsSemiMixedTypes="0" containsString="0" containsNumber="1" containsInteger="1" minValue="2021" maxValue="2023" count="3">
        <n v="2022"/>
        <n v="2021"/>
        <n v="202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4">
  <r>
    <s v="TAG000493 Jupiter - Burrow Activity Center"/>
    <x v="0"/>
    <s v="(Blank)"/>
    <s v="Student Government *1"/>
    <x v="0"/>
    <n v="17301"/>
    <n v="0"/>
    <n v="0"/>
    <n v="0"/>
    <n v="0"/>
    <n v="0"/>
  </r>
  <r>
    <s v="TAG000493 Jupiter - Burrow Activity Center"/>
    <x v="0"/>
    <s v="(Blank)"/>
    <s v="Student Government *1"/>
    <x v="1"/>
    <n v="4768.53"/>
    <n v="0"/>
    <n v="0"/>
    <n v="0"/>
    <n v="0"/>
    <n v="0"/>
  </r>
  <r>
    <s v="TAG000493 Jupiter - Burrow Activity Center"/>
    <x v="0"/>
    <s v="(Blank)"/>
    <s v="Student Government *1"/>
    <x v="2"/>
    <n v="51040"/>
    <n v="0"/>
    <n v="0"/>
    <n v="0"/>
    <n v="0"/>
    <n v="0"/>
  </r>
  <r>
    <s v="TAG000493 Jupiter - Burrow Activity Center"/>
    <x v="0"/>
    <s v="(Blank)"/>
    <s v="Student Government *1"/>
    <x v="3"/>
    <n v="66249.48"/>
    <n v="0"/>
    <n v="0"/>
    <n v="0"/>
    <n v="0"/>
    <n v="0"/>
  </r>
  <r>
    <s v="TAG000493 Jupiter - Burrow Activity Center"/>
    <x v="0"/>
    <s v="(Blank)"/>
    <s v="Student Government *1"/>
    <x v="4"/>
    <n v="1000"/>
    <n v="0"/>
    <n v="0"/>
    <n v="0"/>
    <n v="0"/>
    <n v="0"/>
  </r>
  <r>
    <s v="TAG001230 Jupiter Burrow Student Union - SG Reserve"/>
    <x v="1"/>
    <s v="(Blank)"/>
    <s v="Student Government *1"/>
    <x v="0"/>
    <n v="4000"/>
    <n v="0"/>
    <n v="4000"/>
    <n v="0"/>
    <n v="0"/>
    <n v="0"/>
  </r>
  <r>
    <s v="TAG001230 Jupiter Burrow Student Union - SG Reserve"/>
    <x v="1"/>
    <s v="(Blank)"/>
    <s v="Student Government *1"/>
    <x v="1"/>
    <n v="112"/>
    <n v="0"/>
    <n v="112"/>
    <n v="0"/>
    <n v="0"/>
    <n v="0"/>
  </r>
  <r>
    <s v="TAG001231 Boca Rec Fit Equip Replacement - SG Reserve"/>
    <x v="2"/>
    <s v="(Blank)"/>
    <s v="Student Government *1"/>
    <x v="0"/>
    <n v="250000"/>
    <n v="0"/>
    <n v="250000"/>
    <n v="0"/>
    <n v="0"/>
    <n v="0"/>
  </r>
  <r>
    <s v="TAG001231 Boca Rec Fit Equip Replacement - SG Reserve"/>
    <x v="2"/>
    <s v="(Blank)"/>
    <s v="Student Government *1"/>
    <x v="1"/>
    <n v="7000"/>
    <n v="0"/>
    <n v="7000"/>
    <n v="0"/>
    <n v="0"/>
    <n v="0"/>
  </r>
  <r>
    <s v="TAG001284 VPSA A&amp;S Reserve"/>
    <x v="3"/>
    <s v="(Blank)"/>
    <s v="Student Government *1"/>
    <x v="0"/>
    <n v="850000"/>
    <n v="0"/>
    <n v="850000"/>
    <n v="0"/>
    <n v="0"/>
    <n v="0"/>
  </r>
  <r>
    <s v="TAG001284 VPSA A&amp;S Reserve"/>
    <x v="3"/>
    <s v="(Blank)"/>
    <s v="Student Government *1"/>
    <x v="1"/>
    <n v="23800"/>
    <n v="0"/>
    <n v="23800"/>
    <n v="0"/>
    <n v="0"/>
    <n v="0"/>
  </r>
  <r>
    <s v="TAG001285 Radio Station"/>
    <x v="4"/>
    <s v="(Blank)"/>
    <s v="Student Government *1"/>
    <x v="1"/>
    <n v="336"/>
    <n v="0"/>
    <n v="336"/>
    <n v="0"/>
    <n v="0"/>
    <n v="0"/>
  </r>
  <r>
    <s v="TAG001285 Radio Station"/>
    <x v="4"/>
    <s v="(Blank)"/>
    <s v="Student Government *1"/>
    <x v="2"/>
    <n v="12000"/>
    <n v="0"/>
    <n v="12000"/>
    <n v="0"/>
    <n v="0"/>
    <n v="0"/>
  </r>
  <r>
    <s v="TAG001286 UWC - Owl TV"/>
    <x v="5"/>
    <s v="(Blank)"/>
    <s v="Student Government *1"/>
    <x v="0"/>
    <n v="10000"/>
    <n v="0"/>
    <n v="10000"/>
    <n v="0"/>
    <n v="0"/>
    <n v="0"/>
  </r>
  <r>
    <s v="TAG001286 UWC - Owl TV"/>
    <x v="5"/>
    <s v="(Blank)"/>
    <s v="Student Government *1"/>
    <x v="1"/>
    <n v="280"/>
    <n v="0"/>
    <n v="280"/>
    <n v="0"/>
    <n v="0"/>
    <n v="0"/>
  </r>
  <r>
    <s v="TAG001286 UWC - Owl TV"/>
    <x v="5"/>
    <s v="(Blank)"/>
    <s v="Student Government *1"/>
    <x v="2"/>
    <n v="0"/>
    <n v="0"/>
    <n v="0"/>
    <n v="-73.61"/>
    <n v="0"/>
    <n v="0"/>
  </r>
  <r>
    <s v="TAG001288 UP Publication"/>
    <x v="6"/>
    <s v="(Blank)"/>
    <s v="Student Government *1"/>
    <x v="0"/>
    <n v="15000"/>
    <n v="0"/>
    <n v="15000"/>
    <n v="0"/>
    <n v="0"/>
    <n v="0"/>
  </r>
  <r>
    <s v="TAG001288 UP Publication"/>
    <x v="6"/>
    <s v="(Blank)"/>
    <s v="Student Government *1"/>
    <x v="1"/>
    <n v="420"/>
    <n v="0"/>
    <n v="420"/>
    <n v="0"/>
    <n v="0"/>
    <n v="0"/>
  </r>
  <r>
    <s v="TAG001289 Student Government - Program Board"/>
    <x v="7"/>
    <s v="(Blank)"/>
    <s v="Student Government *1"/>
    <x v="0"/>
    <n v="30000"/>
    <n v="0"/>
    <n v="30000"/>
    <n v="0"/>
    <n v="0"/>
    <n v="0"/>
  </r>
  <r>
    <s v="TAG001289 Student Government - Program Board"/>
    <x v="7"/>
    <s v="(Blank)"/>
    <s v="Student Government *1"/>
    <x v="1"/>
    <n v="840"/>
    <n v="0"/>
    <n v="840"/>
    <n v="0"/>
    <n v="0"/>
    <n v="0"/>
  </r>
  <r>
    <s v="TAG001290 Student Government - Homecoming"/>
    <x v="8"/>
    <s v="(Blank)"/>
    <s v="Student Government *1"/>
    <x v="0"/>
    <n v="5000"/>
    <n v="0"/>
    <n v="5000"/>
    <n v="0"/>
    <n v="0"/>
    <n v="0"/>
  </r>
  <r>
    <s v="TAG001290 Student Government - Homecoming"/>
    <x v="8"/>
    <s v="(Blank)"/>
    <s v="Student Government *1"/>
    <x v="1"/>
    <n v="140"/>
    <n v="0"/>
    <n v="140"/>
    <n v="0"/>
    <n v="0"/>
    <n v="0"/>
  </r>
  <r>
    <s v="TAG001292 Student Government - Book Loan Replacement"/>
    <x v="9"/>
    <s v="(Blank)"/>
    <s v="Student Government *1"/>
    <x v="0"/>
    <n v="1680"/>
    <n v="0"/>
    <n v="1680"/>
    <n v="0"/>
    <n v="0"/>
    <n v="0"/>
  </r>
  <r>
    <s v="TAG001292 Student Government - Book Loan Replacement"/>
    <x v="9"/>
    <s v="(Blank)"/>
    <s v="Student Government *1"/>
    <x v="1"/>
    <n v="47.04"/>
    <n v="0"/>
    <n v="47.04"/>
    <n v="0"/>
    <n v="0"/>
    <n v="0"/>
  </r>
  <r>
    <s v="TAG001294 Student Government - Student Life and Recreation - Jupiter"/>
    <x v="10"/>
    <s v="(Blank)"/>
    <s v="Student Government *1"/>
    <x v="0"/>
    <n v="127500"/>
    <n v="0"/>
    <n v="243712"/>
    <n v="40618.67"/>
    <n v="0"/>
    <n v="0"/>
  </r>
  <r>
    <s v="TAG001294 Student Government - Student Life and Recreation - Jupiter"/>
    <x v="10"/>
    <s v="(Blank)"/>
    <s v="Student Government *1"/>
    <x v="1"/>
    <n v="6638"/>
    <n v="0"/>
    <n v="243712"/>
    <n v="40618.67"/>
    <n v="0"/>
    <n v="0"/>
  </r>
  <r>
    <s v="TAG001294 Student Government - Student Life and Recreation - Jupiter"/>
    <x v="10"/>
    <s v="(Blank)"/>
    <s v="Student Government *1"/>
    <x v="2"/>
    <n v="56436"/>
    <n v="0"/>
    <n v="243712"/>
    <n v="40618.67"/>
    <n v="0"/>
    <n v="0"/>
  </r>
  <r>
    <s v="TAG001294 Student Government - Student Life and Recreation - Jupiter"/>
    <x v="10"/>
    <s v="(Blank)"/>
    <s v="Student Government *1"/>
    <x v="3"/>
    <n v="53138"/>
    <n v="0"/>
    <n v="243712"/>
    <n v="40618.67"/>
    <n v="0"/>
    <n v="0"/>
  </r>
  <r>
    <s v="TAG001295 Student Government - Wellness Center - Broward"/>
    <x v="11"/>
    <s v="(Blank)"/>
    <s v="Student Government *1"/>
    <x v="0"/>
    <n v="42455"/>
    <n v="0"/>
    <n v="207933"/>
    <n v="30988.83"/>
    <n v="0"/>
    <n v="0"/>
  </r>
  <r>
    <s v="TAG001295 Student Government - Wellness Center - Broward"/>
    <x v="11"/>
    <s v="(Blank)"/>
    <s v="Student Government *1"/>
    <x v="1"/>
    <n v="5064"/>
    <n v="0"/>
    <n v="207933"/>
    <n v="30988.83"/>
    <n v="0"/>
    <n v="0"/>
  </r>
  <r>
    <s v="TAG001295 Student Government - Wellness Center - Broward"/>
    <x v="11"/>
    <s v="(Blank)"/>
    <s v="Student Government *1"/>
    <x v="2"/>
    <n v="85276"/>
    <n v="0"/>
    <n v="207933"/>
    <n v="30988.83"/>
    <n v="0"/>
    <n v="0"/>
  </r>
  <r>
    <s v="TAG001295 Student Government - Wellness Center - Broward"/>
    <x v="11"/>
    <s v="(Blank)"/>
    <s v="Student Government *1"/>
    <x v="3"/>
    <n v="53138"/>
    <n v="0"/>
    <n v="207933"/>
    <n v="30988.83"/>
    <n v="0"/>
    <n v="0"/>
  </r>
  <r>
    <s v="TAG001295 Student Government - Wellness Center - Broward"/>
    <x v="11"/>
    <s v="(Blank)"/>
    <s v="Student Government *1"/>
    <x v="4"/>
    <n v="22000"/>
    <n v="0"/>
    <n v="207933"/>
    <n v="30988.83"/>
    <n v="0"/>
    <n v="0"/>
  </r>
  <r>
    <s v="TAG001296 Student Government - Owl Production - Broward"/>
    <x v="12"/>
    <s v="(Blank)"/>
    <s v="Student Government *1"/>
    <x v="0"/>
    <n v="92685"/>
    <n v="0"/>
    <n v="92685"/>
    <n v="0"/>
    <n v="407.26"/>
    <n v="532"/>
  </r>
  <r>
    <s v="TAG001296 Student Government - Owl Production - Broward"/>
    <x v="12"/>
    <s v="(Blank)"/>
    <s v="Student Government *1"/>
    <x v="1"/>
    <n v="3378.2"/>
    <n v="0"/>
    <n v="3378.2"/>
    <n v="0"/>
    <n v="0"/>
    <n v="0"/>
  </r>
  <r>
    <s v="TAG001296 Student Government - Owl Production - Broward"/>
    <x v="12"/>
    <s v="(Blank)"/>
    <s v="Student Government *1"/>
    <x v="2"/>
    <n v="27965"/>
    <n v="0"/>
    <n v="27965"/>
    <n v="328"/>
    <n v="9440"/>
    <n v="0"/>
  </r>
  <r>
    <s v="TAG001297 Student Government - Involvement and Leadership - Davie"/>
    <x v="13"/>
    <s v="(Blank)"/>
    <s v="Student Government *1"/>
    <x v="0"/>
    <n v="13176.5"/>
    <n v="0"/>
    <n v="13176.5"/>
    <n v="0"/>
    <n v="0"/>
    <n v="0"/>
  </r>
  <r>
    <s v="TAG001297 Student Government - Involvement and Leadership - Davie"/>
    <x v="13"/>
    <s v="(Blank)"/>
    <s v="Student Government *1"/>
    <x v="1"/>
    <n v="2481.5300000000002"/>
    <n v="0"/>
    <n v="2481.5300000000002"/>
    <n v="0"/>
    <n v="0"/>
    <n v="0"/>
  </r>
  <r>
    <s v="TAG001297 Student Government - Involvement and Leadership - Davie"/>
    <x v="13"/>
    <s v="(Blank)"/>
    <s v="Student Government *1"/>
    <x v="2"/>
    <n v="9200"/>
    <n v="0"/>
    <n v="9200"/>
    <n v="320"/>
    <n v="4720"/>
    <n v="0"/>
  </r>
  <r>
    <s v="TAG001297 Student Government - Involvement and Leadership - Davie"/>
    <x v="13"/>
    <s v="(Blank)"/>
    <s v="Student Government *1"/>
    <x v="3"/>
    <n v="66249.600000000006"/>
    <n v="0"/>
    <n v="66249.600000000006"/>
    <n v="1971.51"/>
    <n v="62348.82"/>
    <n v="0"/>
  </r>
  <r>
    <s v="TAG001298 Student Government - Student Accessibility Services Broward"/>
    <x v="14"/>
    <s v="(Blank)"/>
    <s v="Student Government *1"/>
    <x v="0"/>
    <n v="3000"/>
    <n v="0"/>
    <n v="3000"/>
    <n v="0"/>
    <n v="0"/>
    <n v="0"/>
  </r>
  <r>
    <s v="TAG001298 Student Government - Student Accessibility Services Broward"/>
    <x v="14"/>
    <s v="(Blank)"/>
    <s v="Student Government *1"/>
    <x v="1"/>
    <n v="84"/>
    <n v="0"/>
    <n v="84"/>
    <n v="0"/>
    <n v="0"/>
    <n v="0"/>
  </r>
  <r>
    <s v="TAG001299 Student Government - Volunteer Center - Broward"/>
    <x v="15"/>
    <s v="(Blank)"/>
    <s v="Student Government *1"/>
    <x v="0"/>
    <n v="5020"/>
    <n v="0"/>
    <n v="5020"/>
    <n v="0"/>
    <n v="0"/>
    <n v="0"/>
  </r>
  <r>
    <s v="TAG001299 Student Government - Volunteer Center - Broward"/>
    <x v="15"/>
    <s v="(Blank)"/>
    <s v="Student Government *1"/>
    <x v="1"/>
    <n v="140.56"/>
    <n v="0"/>
    <n v="140.56"/>
    <n v="0"/>
    <n v="0"/>
    <n v="0"/>
  </r>
  <r>
    <s v="TAG001300 Student Government - Achievement Awards - Broward"/>
    <x v="16"/>
    <s v="(Blank)"/>
    <s v="Student Government *1"/>
    <x v="0"/>
    <n v="5600"/>
    <n v="0"/>
    <n v="5600"/>
    <n v="0"/>
    <n v="0"/>
    <n v="1121"/>
  </r>
  <r>
    <s v="TAG001300 Student Government - Achievement Awards - Broward"/>
    <x v="16"/>
    <s v="(Blank)"/>
    <s v="Student Government *1"/>
    <x v="1"/>
    <n v="156.80000000000001"/>
    <n v="0"/>
    <n v="156.80000000000001"/>
    <n v="0"/>
    <n v="0"/>
    <n v="0"/>
  </r>
  <r>
    <s v="TAG001301 Student Government - Broward House Projects"/>
    <x v="17"/>
    <s v="(Blank)"/>
    <s v="Student Government *1"/>
    <x v="0"/>
    <n v="4350"/>
    <n v="0"/>
    <n v="4350"/>
    <n v="0"/>
    <n v="0"/>
    <n v="0"/>
  </r>
  <r>
    <s v="TAG001301 Student Government - Broward House Projects"/>
    <x v="17"/>
    <s v="(Blank)"/>
    <s v="Student Government *1"/>
    <x v="1"/>
    <n v="241.5"/>
    <n v="0"/>
    <n v="241.5"/>
    <n v="0"/>
    <n v="0"/>
    <n v="0"/>
  </r>
  <r>
    <s v="TAG001301 Student Government - Broward House Projects"/>
    <x v="17"/>
    <s v="(Blank)"/>
    <s v="Student Government *1"/>
    <x v="2"/>
    <n v="4275"/>
    <n v="0"/>
    <n v="4275"/>
    <n v="12.82"/>
    <n v="2242"/>
    <n v="0"/>
  </r>
  <r>
    <s v="TAG001307 Student Government - Cultural Awareness - Broward"/>
    <x v="18"/>
    <s v="(Blank)"/>
    <s v="Student Government *1"/>
    <x v="0"/>
    <n v="6644"/>
    <n v="0"/>
    <n v="6644"/>
    <n v="0"/>
    <n v="0"/>
    <n v="0"/>
  </r>
  <r>
    <s v="TAG001307 Student Government - Cultural Awareness - Broward"/>
    <x v="18"/>
    <s v="(Blank)"/>
    <s v="Student Government *1"/>
    <x v="1"/>
    <n v="333.03"/>
    <n v="0"/>
    <n v="333.03"/>
    <n v="0"/>
    <n v="0"/>
    <n v="0"/>
  </r>
  <r>
    <s v="TAG001307 Student Government - Cultural Awareness - Broward"/>
    <x v="18"/>
    <s v="(Blank)"/>
    <s v="Student Government *1"/>
    <x v="2"/>
    <n v="5250"/>
    <n v="0"/>
    <n v="5250"/>
    <n v="0"/>
    <n v="0"/>
    <n v="0"/>
  </r>
  <r>
    <s v="TAG001308 Broward Campus - Student Services"/>
    <x v="19"/>
    <s v="(Blank)"/>
    <s v="Student Government *1"/>
    <x v="0"/>
    <n v="1700"/>
    <n v="0"/>
    <n v="1700"/>
    <n v="0"/>
    <n v="0"/>
    <n v="0"/>
  </r>
  <r>
    <s v="TAG001308 Broward Campus - Student Services"/>
    <x v="19"/>
    <s v="(Blank)"/>
    <s v="Student Government *1"/>
    <x v="1"/>
    <n v="47.6"/>
    <n v="0"/>
    <n v="47.6"/>
    <n v="0"/>
    <n v="0"/>
    <n v="0"/>
  </r>
  <r>
    <s v="TAG001309 Student Government - Operations - Davie"/>
    <x v="20"/>
    <s v="(Blank)"/>
    <s v="Student Government *1"/>
    <x v="0"/>
    <n v="101200"/>
    <n v="0"/>
    <n v="101200"/>
    <n v="0"/>
    <n v="0"/>
    <n v="0"/>
  </r>
  <r>
    <s v="TAG001309 Student Government - Operations - Davie"/>
    <x v="20"/>
    <s v="(Blank)"/>
    <s v="Student Government *1"/>
    <x v="1"/>
    <n v="10302.290000000001"/>
    <n v="0"/>
    <n v="10302.290000000001"/>
    <n v="0"/>
    <n v="0"/>
    <n v="0"/>
  </r>
  <r>
    <s v="TAG001309 Student Government - Operations - Davie"/>
    <x v="20"/>
    <s v="(Blank)"/>
    <s v="Student Government *1"/>
    <x v="2"/>
    <n v="139650.5"/>
    <n v="0"/>
    <n v="139650.5"/>
    <n v="718.21"/>
    <n v="54526.400000000001"/>
    <n v="0"/>
  </r>
  <r>
    <s v="TAG001309 Student Government - Operations - Davie"/>
    <x v="20"/>
    <s v="(Blank)"/>
    <s v="Student Government *1"/>
    <x v="3"/>
    <n v="127088.49"/>
    <n v="0"/>
    <n v="127088.49"/>
    <n v="3856.82"/>
    <n v="123398.24"/>
    <n v="0"/>
  </r>
  <r>
    <s v="TAG001310 Student Government - S.A.V.I - Jupiter"/>
    <x v="21"/>
    <s v="(Blank)"/>
    <s v="Student Government *1"/>
    <x v="0"/>
    <n v="7620"/>
    <n v="0"/>
    <n v="7620"/>
    <n v="0"/>
    <n v="2000"/>
    <n v="0"/>
  </r>
  <r>
    <s v="TAG001310 Student Government - S.A.V.I - Jupiter"/>
    <x v="21"/>
    <s v="(Blank)"/>
    <s v="Student Government *1"/>
    <x v="1"/>
    <n v="213.36"/>
    <n v="0"/>
    <n v="213.36"/>
    <n v="0"/>
    <n v="0"/>
    <n v="0"/>
  </r>
  <r>
    <s v="TAG001311 Student Government - Program Board - Jupiter"/>
    <x v="22"/>
    <s v="(Blank)"/>
    <s v="Student Government *1"/>
    <x v="0"/>
    <n v="90500"/>
    <n v="0"/>
    <n v="90500"/>
    <n v="0"/>
    <n v="2000"/>
    <n v="0"/>
  </r>
  <r>
    <s v="TAG001311 Student Government - Program Board - Jupiter"/>
    <x v="22"/>
    <s v="(Blank)"/>
    <s v="Student Government *1"/>
    <x v="1"/>
    <n v="3143.84"/>
    <n v="0"/>
    <n v="3143.84"/>
    <n v="0"/>
    <n v="0"/>
    <n v="0"/>
  </r>
  <r>
    <s v="TAG001311 Student Government - Program Board - Jupiter"/>
    <x v="22"/>
    <s v="(Blank)"/>
    <s v="Student Government *1"/>
    <x v="2"/>
    <n v="21780"/>
    <n v="0"/>
    <n v="21780"/>
    <n v="0"/>
    <n v="0"/>
    <n v="0"/>
  </r>
  <r>
    <s v="TAG001313 Student Government - Campus Recreation Facility Ops"/>
    <x v="23"/>
    <s v="(Blank)"/>
    <s v="Student Government *1"/>
    <x v="0"/>
    <n v="361525"/>
    <n v="0"/>
    <n v="1753384"/>
    <n v="275397.33"/>
    <n v="0"/>
    <n v="0"/>
  </r>
  <r>
    <s v="TAG001313 Student Government - Campus Recreation Facility Ops"/>
    <x v="23"/>
    <s v="(Blank)"/>
    <s v="Student Government *1"/>
    <x v="1"/>
    <n v="45007"/>
    <n v="0"/>
    <n v="1753384"/>
    <n v="275397.33"/>
    <n v="0"/>
    <n v="0"/>
  </r>
  <r>
    <s v="TAG001313 Student Government - Campus Recreation Facility Ops"/>
    <x v="23"/>
    <s v="(Blank)"/>
    <s v="Student Government *1"/>
    <x v="2"/>
    <n v="429888"/>
    <n v="0"/>
    <n v="1753384"/>
    <n v="275397.33"/>
    <n v="0"/>
    <n v="0"/>
  </r>
  <r>
    <s v="TAG001313 Student Government - Campus Recreation Facility Ops"/>
    <x v="23"/>
    <s v="(Blank)"/>
    <s v="Student Government *1"/>
    <x v="3"/>
    <n v="815964"/>
    <n v="0"/>
    <n v="1753384"/>
    <n v="275397.33"/>
    <n v="0"/>
    <n v="0"/>
  </r>
  <r>
    <s v="TAG001313 Student Government - Campus Recreation Facility Ops"/>
    <x v="23"/>
    <s v="(Blank)"/>
    <s v="Student Government *1"/>
    <x v="4"/>
    <n v="101000"/>
    <n v="0"/>
    <n v="1753384"/>
    <n v="275397.33"/>
    <n v="0"/>
    <n v="0"/>
  </r>
  <r>
    <s v="TAG001315 Student Government - Banquet"/>
    <x v="24"/>
    <s v="(Blank)"/>
    <s v="Student Government *1"/>
    <x v="0"/>
    <n v="4500"/>
    <n v="0"/>
    <n v="4500"/>
    <n v="0"/>
    <n v="0"/>
    <n v="0"/>
  </r>
  <r>
    <s v="TAG001315 Student Government - Banquet"/>
    <x v="24"/>
    <s v="(Blank)"/>
    <s v="Student Government *1"/>
    <x v="1"/>
    <n v="126"/>
    <n v="0"/>
    <n v="126"/>
    <n v="0"/>
    <n v="0"/>
    <n v="0"/>
  </r>
  <r>
    <s v="TAG001316 Student Government - Student Affairs - Jupiter"/>
    <x v="25"/>
    <s v="(Blank)"/>
    <s v="Student Government *1"/>
    <x v="0"/>
    <n v="7200"/>
    <n v="0"/>
    <n v="7200"/>
    <n v="0"/>
    <n v="0"/>
    <n v="0"/>
  </r>
  <r>
    <s v="TAG001316 Student Government - Student Affairs - Jupiter"/>
    <x v="25"/>
    <s v="(Blank)"/>
    <s v="Student Government *1"/>
    <x v="1"/>
    <n v="201.6"/>
    <n v="0"/>
    <n v="201.6"/>
    <n v="0"/>
    <n v="0"/>
    <n v="0"/>
  </r>
  <r>
    <s v="TAG001317 Sport Club Council"/>
    <x v="26"/>
    <s v="(Blank)"/>
    <s v="Student Government *1"/>
    <x v="0"/>
    <n v="105835"/>
    <n v="0"/>
    <n v="105835"/>
    <n v="0"/>
    <n v="0"/>
    <n v="0"/>
  </r>
  <r>
    <s v="TAG001317 Sport Club Council"/>
    <x v="26"/>
    <s v="(Blank)"/>
    <s v="Student Government *1"/>
    <x v="1"/>
    <n v="2963.38"/>
    <n v="0"/>
    <n v="2963.38"/>
    <n v="0"/>
    <n v="0"/>
    <n v="0"/>
  </r>
  <r>
    <s v="TAG001319 Student Government - House Projects - Jupiter"/>
    <x v="27"/>
    <s v="(Blank)"/>
    <s v="Student Government *1"/>
    <x v="0"/>
    <n v="2188"/>
    <n v="0"/>
    <n v="2188"/>
    <n v="0"/>
    <n v="0"/>
    <n v="0"/>
  </r>
  <r>
    <s v="TAG001319 Student Government - House Projects - Jupiter"/>
    <x v="27"/>
    <s v="(Blank)"/>
    <s v="Student Government *1"/>
    <x v="1"/>
    <n v="204.62"/>
    <n v="0"/>
    <n v="204.62"/>
    <n v="0"/>
    <n v="0"/>
    <n v="0"/>
  </r>
  <r>
    <s v="TAG001319 Student Government - House Projects - Jupiter"/>
    <x v="27"/>
    <s v="(Blank)"/>
    <s v="Student Government *1"/>
    <x v="2"/>
    <n v="5120"/>
    <n v="0"/>
    <n v="5120"/>
    <n v="0"/>
    <n v="0"/>
    <n v="0"/>
  </r>
  <r>
    <s v="TAG001320 Student Government - House Projects"/>
    <x v="28"/>
    <s v="(Blank)"/>
    <s v="Student Government *1"/>
    <x v="0"/>
    <n v="5000"/>
    <n v="0"/>
    <n v="5000"/>
    <n v="0"/>
    <n v="0"/>
    <n v="0"/>
  </r>
  <r>
    <s v="TAG001320 Student Government - House Projects"/>
    <x v="28"/>
    <s v="(Blank)"/>
    <s v="Student Government *1"/>
    <x v="1"/>
    <n v="140"/>
    <n v="0"/>
    <n v="140"/>
    <n v="0"/>
    <n v="0"/>
    <n v="0"/>
  </r>
  <r>
    <s v="TAG001321 Student Government - Governor Executive Projects Broward"/>
    <x v="29"/>
    <s v="(Blank)"/>
    <s v="Student Government *1"/>
    <x v="0"/>
    <n v="19615"/>
    <n v="0"/>
    <n v="19615"/>
    <n v="0"/>
    <n v="0"/>
    <n v="0"/>
  </r>
  <r>
    <s v="TAG001321 Student Government - Governor Executive Projects Broward"/>
    <x v="29"/>
    <s v="(Blank)"/>
    <s v="Student Government *1"/>
    <x v="1"/>
    <n v="549.22"/>
    <n v="0"/>
    <n v="549.22"/>
    <n v="0"/>
    <n v="0"/>
    <n v="0"/>
  </r>
  <r>
    <s v="TAG001322 Student Government - Governor Executive Projects Jupiter"/>
    <x v="30"/>
    <s v="(Blank)"/>
    <s v="Student Government *1"/>
    <x v="0"/>
    <n v="20700"/>
    <n v="0"/>
    <n v="20700"/>
    <n v="0"/>
    <n v="1000"/>
    <n v="0"/>
  </r>
  <r>
    <s v="TAG001322 Student Government - Governor Executive Projects Jupiter"/>
    <x v="30"/>
    <s v="(Blank)"/>
    <s v="Student Government *1"/>
    <x v="1"/>
    <n v="579.6"/>
    <n v="0"/>
    <n v="579.6"/>
    <n v="0"/>
    <n v="0"/>
    <n v="0"/>
  </r>
  <r>
    <s v="TAG001323 Diversity Student Services - Jupiter"/>
    <x v="31"/>
    <s v="(Blank)"/>
    <s v="Student Government *1"/>
    <x v="0"/>
    <n v="12000"/>
    <n v="0"/>
    <n v="12000"/>
    <n v="0"/>
    <n v="1500"/>
    <n v="0"/>
  </r>
  <r>
    <s v="TAG001323 Diversity Student Services - Jupiter"/>
    <x v="31"/>
    <s v="(Blank)"/>
    <s v="Student Government *1"/>
    <x v="1"/>
    <n v="336"/>
    <n v="0"/>
    <n v="336"/>
    <n v="0"/>
    <n v="0"/>
    <n v="0"/>
  </r>
  <r>
    <s v="TAG001324 COSO Administration"/>
    <x v="32"/>
    <s v="(Blank)"/>
    <s v="Student Government *1"/>
    <x v="0"/>
    <n v="31900"/>
    <n v="0"/>
    <n v="31900"/>
    <n v="0"/>
    <n v="5000"/>
    <n v="0"/>
  </r>
  <r>
    <s v="TAG001324 COSO Administration"/>
    <x v="32"/>
    <s v="(Blank)"/>
    <s v="Student Government *1"/>
    <x v="1"/>
    <n v="1449.36"/>
    <n v="0"/>
    <n v="1449.36"/>
    <n v="0"/>
    <n v="0"/>
    <n v="0"/>
  </r>
  <r>
    <s v="TAG001324 COSO Administration"/>
    <x v="32"/>
    <s v="(Blank)"/>
    <s v="Student Government *1"/>
    <x v="2"/>
    <n v="19863"/>
    <n v="0"/>
    <n v="19863"/>
    <n v="369.06"/>
    <n v="10190.48"/>
    <n v="0"/>
  </r>
  <r>
    <s v="TAG001325 Campus Student Government Marketing - Jupiter"/>
    <x v="33"/>
    <s v="(Blank)"/>
    <s v="Student Government *1"/>
    <x v="0"/>
    <n v="4000"/>
    <n v="0"/>
    <n v="4000"/>
    <n v="0"/>
    <n v="0"/>
    <n v="0"/>
  </r>
  <r>
    <s v="TAG001325 Campus Student Government Marketing - Jupiter"/>
    <x v="33"/>
    <s v="(Blank)"/>
    <s v="Student Government *1"/>
    <x v="1"/>
    <n v="112"/>
    <n v="0"/>
    <n v="112"/>
    <n v="0"/>
    <n v="0"/>
    <n v="0"/>
  </r>
  <r>
    <s v="TAG001326 Campus Inter-Club Council - Jupiter"/>
    <x v="34"/>
    <s v="(Blank)"/>
    <s v="Student Government *1"/>
    <x v="0"/>
    <n v="9150"/>
    <n v="0"/>
    <n v="9150"/>
    <n v="0"/>
    <n v="1500"/>
    <n v="0"/>
  </r>
  <r>
    <s v="TAG001326 Campus Inter-Club Council - Jupiter"/>
    <x v="34"/>
    <s v="(Blank)"/>
    <s v="Student Government *1"/>
    <x v="1"/>
    <n v="256.2"/>
    <n v="0"/>
    <n v="256.2"/>
    <n v="0"/>
    <n v="0"/>
    <n v="0"/>
  </r>
  <r>
    <s v="TAG001327 Campus Club Accounts - Broward"/>
    <x v="35"/>
    <s v="(Blank)"/>
    <s v="Student Government *1"/>
    <x v="0"/>
    <n v="15000"/>
    <n v="0"/>
    <n v="15000"/>
    <n v="0"/>
    <n v="0"/>
    <n v="0"/>
  </r>
  <r>
    <s v="TAG001327 Campus Club Accounts - Broward"/>
    <x v="35"/>
    <s v="(Blank)"/>
    <s v="Student Government *1"/>
    <x v="1"/>
    <n v="420"/>
    <n v="0"/>
    <n v="420"/>
    <n v="0"/>
    <n v="0"/>
    <n v="0"/>
  </r>
  <r>
    <s v="TAG001328 Campus Club Accounts - Jupiter"/>
    <x v="36"/>
    <s v="(Blank)"/>
    <s v="Student Government *1"/>
    <x v="0"/>
    <n v="24800"/>
    <n v="0"/>
    <n v="24800"/>
    <n v="0"/>
    <n v="3500"/>
    <n v="0"/>
  </r>
  <r>
    <s v="TAG001328 Campus Club Accounts - Jupiter"/>
    <x v="36"/>
    <s v="(Blank)"/>
    <s v="Student Government *1"/>
    <x v="1"/>
    <n v="694.4"/>
    <n v="0"/>
    <n v="694.4"/>
    <n v="0"/>
    <n v="0"/>
    <n v="0"/>
  </r>
  <r>
    <s v="TAG001329 Student Government - Stipends - Broward"/>
    <x v="37"/>
    <s v="(Blank)"/>
    <s v="Student Government *1"/>
    <x v="0"/>
    <n v="750"/>
    <n v="0"/>
    <n v="750"/>
    <n v="0"/>
    <n v="0"/>
    <n v="0"/>
  </r>
  <r>
    <s v="TAG001329 Student Government - Stipends - Broward"/>
    <x v="37"/>
    <s v="(Blank)"/>
    <s v="Student Government *1"/>
    <x v="1"/>
    <n v="2450.14"/>
    <n v="0"/>
    <n v="2450.14"/>
    <n v="0"/>
    <n v="0"/>
    <n v="0"/>
  </r>
  <r>
    <s v="TAG001329 Student Government - Stipends - Broward"/>
    <x v="37"/>
    <s v="(Blank)"/>
    <s v="Student Government *1"/>
    <x v="2"/>
    <n v="86755"/>
    <n v="0"/>
    <n v="86755"/>
    <n v="1966.7"/>
    <n v="44073"/>
    <n v="0"/>
  </r>
  <r>
    <s v="TAG001330 Student Government - Stipends"/>
    <x v="38"/>
    <s v="(Blank)"/>
    <s v="Student Government *1"/>
    <x v="0"/>
    <n v="400"/>
    <n v="0"/>
    <n v="400"/>
    <n v="0"/>
    <n v="0"/>
    <n v="0"/>
  </r>
  <r>
    <s v="TAG001330 Student Government - Stipends"/>
    <x v="38"/>
    <s v="(Blank)"/>
    <s v="Student Government *1"/>
    <x v="1"/>
    <n v="3248.62"/>
    <n v="0"/>
    <n v="3248.62"/>
    <n v="0"/>
    <n v="0"/>
    <n v="0"/>
  </r>
  <r>
    <s v="TAG001330 Student Government - Stipends"/>
    <x v="38"/>
    <s v="(Blank)"/>
    <s v="Student Government *1"/>
    <x v="2"/>
    <n v="115622"/>
    <n v="0"/>
    <n v="115622"/>
    <n v="1721.57"/>
    <n v="55565.27"/>
    <n v="0"/>
  </r>
  <r>
    <s v="TAG001331 Student Government - Student Accessibility Services"/>
    <x v="39"/>
    <s v="(Blank)"/>
    <s v="Student Government *1"/>
    <x v="0"/>
    <n v="8000"/>
    <n v="0"/>
    <n v="8000"/>
    <n v="0"/>
    <n v="0"/>
    <n v="0"/>
  </r>
  <r>
    <s v="TAG001331 Student Government - Student Accessibility Services"/>
    <x v="39"/>
    <s v="(Blank)"/>
    <s v="Student Government *1"/>
    <x v="1"/>
    <n v="224"/>
    <n v="0"/>
    <n v="224"/>
    <n v="0"/>
    <n v="0"/>
    <n v="0"/>
  </r>
  <r>
    <s v="TAG001332 Student Government - Night Owls"/>
    <x v="40"/>
    <s v="(Blank)"/>
    <s v="Student Government *1"/>
    <x v="0"/>
    <n v="47500"/>
    <n v="0"/>
    <n v="47500"/>
    <n v="0"/>
    <n v="0"/>
    <n v="0"/>
  </r>
  <r>
    <s v="TAG001332 Student Government - Night Owls"/>
    <x v="40"/>
    <s v="(Blank)"/>
    <s v="Student Government *1"/>
    <x v="1"/>
    <n v="3423.28"/>
    <n v="0"/>
    <n v="3423.28"/>
    <n v="0"/>
    <n v="0"/>
    <n v="0"/>
  </r>
  <r>
    <s v="TAG001332 Student Government - Night Owls"/>
    <x v="40"/>
    <s v="(Blank)"/>
    <s v="Student Government *1"/>
    <x v="2"/>
    <n v="74760"/>
    <n v="0"/>
    <n v="74760"/>
    <n v="0"/>
    <n v="4566.6000000000004"/>
    <n v="0"/>
  </r>
  <r>
    <s v="TAG001333 Student Government - ICC Revenue - Broward"/>
    <x v="41"/>
    <s v="(Blank)"/>
    <s v="Student Government *1"/>
    <x v="0"/>
    <n v="3400"/>
    <n v="0"/>
    <n v="3400"/>
    <n v="0"/>
    <n v="0"/>
    <n v="0"/>
  </r>
  <r>
    <s v="TAG001333 Student Government - ICC Revenue - Broward"/>
    <x v="41"/>
    <s v="(Blank)"/>
    <s v="Student Government *1"/>
    <x v="1"/>
    <n v="95.2"/>
    <n v="0"/>
    <n v="95.2"/>
    <n v="0"/>
    <n v="0"/>
    <n v="0"/>
  </r>
  <r>
    <s v="TAG001334 Student Government - Governor - Projects"/>
    <x v="42"/>
    <s v="(Blank)"/>
    <s v="Student Government *1"/>
    <x v="0"/>
    <n v="30000"/>
    <n v="0"/>
    <n v="30000"/>
    <n v="0"/>
    <n v="4500"/>
    <n v="0"/>
  </r>
  <r>
    <s v="TAG001334 Student Government - Governor - Projects"/>
    <x v="42"/>
    <s v="(Blank)"/>
    <s v="Student Government *1"/>
    <x v="1"/>
    <n v="840"/>
    <n v="0"/>
    <n v="840"/>
    <n v="0"/>
    <n v="0"/>
    <n v="0"/>
  </r>
  <r>
    <s v="TAG001336 Student Government - COSO"/>
    <x v="43"/>
    <s v="(Blank)"/>
    <s v="Student Government *1"/>
    <x v="0"/>
    <n v="172000"/>
    <n v="0"/>
    <n v="172000"/>
    <n v="0"/>
    <n v="20222.21"/>
    <n v="0"/>
  </r>
  <r>
    <s v="TAG001336 Student Government - COSO"/>
    <x v="43"/>
    <s v="(Blank)"/>
    <s v="Student Government *1"/>
    <x v="1"/>
    <n v="4816"/>
    <n v="0"/>
    <n v="4816"/>
    <n v="0"/>
    <n v="0"/>
    <n v="0"/>
  </r>
  <r>
    <s v="TAG001337 Student Government - House Contingency Broward"/>
    <x v="44"/>
    <s v="(Blank)"/>
    <s v="Student Government *1"/>
    <x v="0"/>
    <n v="3216"/>
    <n v="0"/>
    <n v="3216"/>
    <n v="0"/>
    <n v="0"/>
    <n v="0"/>
  </r>
  <r>
    <s v="TAG001337 Student Government - House Contingency Broward"/>
    <x v="44"/>
    <s v="(Blank)"/>
    <s v="Student Government *1"/>
    <x v="1"/>
    <n v="90.05"/>
    <n v="0"/>
    <n v="90.05"/>
    <n v="0"/>
    <n v="0"/>
    <n v="0"/>
  </r>
  <r>
    <s v="TAG001339 Student Government - Contingency"/>
    <x v="45"/>
    <s v="(Blank)"/>
    <s v="Student Government *1"/>
    <x v="0"/>
    <n v="14000"/>
    <n v="0"/>
    <n v="14000"/>
    <n v="0"/>
    <n v="0"/>
    <n v="0"/>
  </r>
  <r>
    <s v="TAG001339 Student Government - Contingency"/>
    <x v="45"/>
    <s v="(Blank)"/>
    <s v="Student Government *1"/>
    <x v="1"/>
    <n v="392"/>
    <n v="0"/>
    <n v="392"/>
    <n v="0"/>
    <n v="0"/>
    <n v="0"/>
  </r>
  <r>
    <s v="TAG001339 Student Government - Contingency"/>
    <x v="45"/>
    <s v="(Blank)"/>
    <s v="Student Government *1"/>
    <x v="2"/>
    <n v="0"/>
    <n v="0"/>
    <n v="0"/>
    <n v="0"/>
    <n v="65.599999999999994"/>
    <n v="0"/>
  </r>
  <r>
    <s v="TAG001341 Student Government - Aids/Peer Education"/>
    <x v="46"/>
    <s v="(Blank)"/>
    <s v="Student Government *1"/>
    <x v="0"/>
    <n v="14500"/>
    <n v="0"/>
    <n v="14500"/>
    <n v="0"/>
    <n v="0"/>
    <n v="0"/>
  </r>
  <r>
    <s v="TAG001341 Student Government - Aids/Peer Education"/>
    <x v="46"/>
    <s v="(Blank)"/>
    <s v="Student Government *1"/>
    <x v="1"/>
    <n v="642.88"/>
    <n v="0"/>
    <n v="642.88"/>
    <n v="0"/>
    <n v="0"/>
    <n v="0"/>
  </r>
  <r>
    <s v="TAG001341 Student Government - Aids/Peer Education"/>
    <x v="46"/>
    <s v="(Blank)"/>
    <s v="Student Government *1"/>
    <x v="2"/>
    <n v="8460"/>
    <n v="0"/>
    <n v="8460"/>
    <n v="0"/>
    <n v="0"/>
    <n v="0"/>
  </r>
  <r>
    <s v="TAG001342 Black Student Union"/>
    <x v="47"/>
    <s v="(Blank)"/>
    <s v="Student Government *1"/>
    <x v="0"/>
    <n v="101124"/>
    <n v="0"/>
    <n v="101124"/>
    <n v="0"/>
    <n v="20130.82"/>
    <n v="0"/>
  </r>
  <r>
    <s v="TAG001342 Black Student Union"/>
    <x v="47"/>
    <s v="(Blank)"/>
    <s v="Student Government *1"/>
    <x v="1"/>
    <n v="3991.12"/>
    <n v="0"/>
    <n v="3991.12"/>
    <n v="0"/>
    <n v="0"/>
    <n v="0"/>
  </r>
  <r>
    <s v="TAG001342 Black Student Union"/>
    <x v="47"/>
    <s v="(Blank)"/>
    <s v="Student Government *1"/>
    <x v="2"/>
    <n v="41416"/>
    <n v="0"/>
    <n v="41416"/>
    <n v="88.62"/>
    <n v="16666.32"/>
    <n v="0"/>
  </r>
  <r>
    <s v="TAG001343 Student Government - Administration - Broward"/>
    <x v="48"/>
    <s v="(Blank)"/>
    <s v="Student Government *1"/>
    <x v="0"/>
    <n v="40500"/>
    <n v="0"/>
    <n v="40500"/>
    <n v="0"/>
    <n v="0"/>
    <n v="0"/>
  </r>
  <r>
    <s v="TAG001343 Student Government - Administration - Broward"/>
    <x v="48"/>
    <s v="(Blank)"/>
    <s v="Student Government *1"/>
    <x v="1"/>
    <n v="1134"/>
    <n v="0"/>
    <n v="1134"/>
    <n v="0"/>
    <n v="0"/>
    <n v="0"/>
  </r>
  <r>
    <s v="TAG001344 Student Government - Administration - Jupiter"/>
    <x v="49"/>
    <s v="(Blank)"/>
    <s v="Student Government *1"/>
    <x v="0"/>
    <n v="7136"/>
    <n v="0"/>
    <n v="7136"/>
    <n v="127.95"/>
    <n v="3000"/>
    <n v="0"/>
  </r>
  <r>
    <s v="TAG001344 Student Government - Administration - Jupiter"/>
    <x v="49"/>
    <s v="(Blank)"/>
    <s v="Student Government *1"/>
    <x v="1"/>
    <n v="1847.33"/>
    <n v="0"/>
    <n v="1847.33"/>
    <n v="0"/>
    <n v="0"/>
    <n v="0"/>
  </r>
  <r>
    <s v="TAG001344 Student Government - Administration - Jupiter"/>
    <x v="49"/>
    <s v="(Blank)"/>
    <s v="Student Government *1"/>
    <x v="2"/>
    <n v="58840"/>
    <n v="0"/>
    <n v="58840"/>
    <n v="0"/>
    <n v="5428"/>
    <n v="0"/>
  </r>
  <r>
    <s v="TAG001345 Student Government - Administration"/>
    <x v="50"/>
    <s v="(Blank)"/>
    <s v="Student Government *1"/>
    <x v="0"/>
    <n v="20000"/>
    <n v="0"/>
    <n v="20000"/>
    <n v="0"/>
    <n v="0"/>
    <n v="0"/>
  </r>
  <r>
    <s v="TAG001345 Student Government - Administration"/>
    <x v="50"/>
    <s v="(Blank)"/>
    <s v="Student Government *1"/>
    <x v="1"/>
    <n v="560"/>
    <n v="0"/>
    <n v="560"/>
    <n v="0"/>
    <n v="0"/>
    <n v="0"/>
  </r>
  <r>
    <s v="TAG001347 Unallocated Student Activity Fees"/>
    <x v="51"/>
    <s v="(Blank)"/>
    <s v="Student Government *1"/>
    <x v="0"/>
    <n v="1272315"/>
    <n v="0"/>
    <n v="1272315"/>
    <n v="29573.57"/>
    <n v="0"/>
    <n v="0"/>
  </r>
  <r>
    <s v="TAG001347 Unallocated Student Activity Fees"/>
    <x v="51"/>
    <s v="(Blank)"/>
    <s v="Student Government *1"/>
    <x v="1"/>
    <n v="35624.82"/>
    <n v="0"/>
    <n v="35624.82"/>
    <n v="0"/>
    <n v="0"/>
    <n v="0"/>
  </r>
  <r>
    <s v="TAG001488 Student Government - Conference Travel"/>
    <x v="52"/>
    <s v="(Blank)"/>
    <s v="Student Government *1"/>
    <x v="0"/>
    <n v="73349"/>
    <n v="0"/>
    <n v="73349"/>
    <n v="0"/>
    <n v="0"/>
    <n v="0"/>
  </r>
  <r>
    <s v="TAG001488 Student Government - Conference Travel"/>
    <x v="52"/>
    <s v="(Blank)"/>
    <s v="Student Government *1"/>
    <x v="1"/>
    <n v="2237.4499999999998"/>
    <n v="0"/>
    <n v="2237.4499999999998"/>
    <n v="0"/>
    <n v="0"/>
    <n v="0"/>
  </r>
  <r>
    <s v="TAG001488 Student Government - Conference Travel"/>
    <x v="52"/>
    <s v="(Blank)"/>
    <s v="Student Government *1"/>
    <x v="2"/>
    <n v="6560"/>
    <n v="0"/>
    <n v="6560"/>
    <n v="0"/>
    <n v="0"/>
    <n v="0"/>
  </r>
  <r>
    <s v="TAG001489 Student Government - Program Board"/>
    <x v="53"/>
    <s v="(Blank)"/>
    <s v="Student Government *1"/>
    <x v="0"/>
    <n v="369570"/>
    <n v="0"/>
    <n v="369570"/>
    <n v="0"/>
    <n v="17500"/>
    <n v="7052.6"/>
  </r>
  <r>
    <s v="TAG001489 Student Government - Program Board"/>
    <x v="53"/>
    <s v="(Blank)"/>
    <s v="Student Government *1"/>
    <x v="1"/>
    <n v="17503.400000000001"/>
    <n v="0"/>
    <n v="17503.400000000001"/>
    <n v="0"/>
    <n v="0"/>
    <n v="0"/>
  </r>
  <r>
    <s v="TAG001489 Student Government - Program Board"/>
    <x v="53"/>
    <s v="(Blank)"/>
    <s v="Student Government *1"/>
    <x v="2"/>
    <n v="76980"/>
    <n v="0"/>
    <n v="76980"/>
    <n v="1174.5"/>
    <n v="20296"/>
    <n v="0"/>
  </r>
  <r>
    <s v="TAG001489 Student Government - Program Board"/>
    <x v="53"/>
    <s v="(Blank)"/>
    <s v="Student Government *1"/>
    <x v="4"/>
    <n v="5000"/>
    <n v="0"/>
    <n v="0"/>
    <n v="0"/>
    <n v="0"/>
    <n v="0"/>
  </r>
  <r>
    <s v="TAG001490 Student Government - S.A.V.I"/>
    <x v="54"/>
    <s v="(Blank)"/>
    <s v="Student Government *1"/>
    <x v="0"/>
    <n v="17000"/>
    <n v="0"/>
    <n v="17000"/>
    <n v="0"/>
    <n v="4000"/>
    <n v="0"/>
  </r>
  <r>
    <s v="TAG001490 Student Government - S.A.V.I"/>
    <x v="54"/>
    <s v="(Blank)"/>
    <s v="Student Government *1"/>
    <x v="1"/>
    <n v="2751.97"/>
    <n v="0"/>
    <n v="2751.97"/>
    <n v="0"/>
    <n v="0"/>
    <n v="0"/>
  </r>
  <r>
    <s v="TAG001490 Student Government - S.A.V.I"/>
    <x v="54"/>
    <s v="(Blank)"/>
    <s v="Student Government *1"/>
    <x v="2"/>
    <n v="15035"/>
    <n v="0"/>
    <n v="15035"/>
    <n v="541.38"/>
    <n v="8024"/>
    <n v="0"/>
  </r>
  <r>
    <s v="TAG001490 Student Government - S.A.V.I"/>
    <x v="54"/>
    <s v="(Blank)"/>
    <s v="Student Government *1"/>
    <x v="3"/>
    <n v="66249.600000000006"/>
    <n v="0"/>
    <n v="66249.600000000006"/>
    <n v="1848.28"/>
    <n v="58451.87"/>
    <n v="0"/>
  </r>
  <r>
    <s v="TAG001492 Director of Student Media"/>
    <x v="55"/>
    <s v="(Blank)"/>
    <s v="Student Government *1"/>
    <x v="0"/>
    <n v="13420"/>
    <n v="0"/>
    <n v="13420"/>
    <n v="0"/>
    <n v="0"/>
    <n v="0"/>
  </r>
  <r>
    <s v="TAG001492 Director of Student Media"/>
    <x v="55"/>
    <s v="(Blank)"/>
    <s v="Student Government *1"/>
    <x v="1"/>
    <n v="6211.23"/>
    <n v="0"/>
    <n v="6211.23"/>
    <n v="0"/>
    <n v="0"/>
    <n v="0"/>
  </r>
  <r>
    <s v="TAG001492 Director of Student Media"/>
    <x v="55"/>
    <s v="(Blank)"/>
    <s v="Student Government *1"/>
    <x v="2"/>
    <n v="6170"/>
    <n v="0"/>
    <n v="6170"/>
    <n v="0"/>
    <n v="0"/>
    <n v="0"/>
  </r>
  <r>
    <s v="TAG001492 Director of Student Media"/>
    <x v="55"/>
    <s v="(Blank)"/>
    <s v="Student Government *1"/>
    <x v="3"/>
    <n v="202239.71"/>
    <n v="0"/>
    <n v="202239.71"/>
    <n v="2665.01"/>
    <n v="180234.66"/>
    <n v="0"/>
  </r>
  <r>
    <s v="TAG001493 Diversity Award Training"/>
    <x v="56"/>
    <s v="(Blank)"/>
    <s v="Student Government *1"/>
    <x v="0"/>
    <n v="26250"/>
    <n v="0"/>
    <n v="26250"/>
    <n v="0"/>
    <n v="6000"/>
    <n v="0"/>
  </r>
  <r>
    <s v="TAG001493 Diversity Award Training"/>
    <x v="56"/>
    <s v="(Blank)"/>
    <s v="Student Government *1"/>
    <x v="1"/>
    <n v="1017.24"/>
    <n v="0"/>
    <n v="1017.24"/>
    <n v="0"/>
    <n v="0"/>
    <n v="0"/>
  </r>
  <r>
    <s v="TAG001493 Diversity Award Training"/>
    <x v="56"/>
    <s v="(Blank)"/>
    <s v="Student Government *1"/>
    <x v="2"/>
    <n v="10080"/>
    <n v="0"/>
    <n v="10080"/>
    <n v="0"/>
    <n v="0"/>
    <n v="0"/>
  </r>
  <r>
    <s v="TAG001494 Graduate and Professional Clubs"/>
    <x v="57"/>
    <s v="(Blank)"/>
    <s v="Student Government *1"/>
    <x v="0"/>
    <n v="31800"/>
    <n v="0"/>
    <n v="31800"/>
    <n v="0"/>
    <n v="18000"/>
    <n v="0"/>
  </r>
  <r>
    <s v="TAG001494 Graduate and Professional Clubs"/>
    <x v="57"/>
    <s v="(Blank)"/>
    <s v="Student Government *1"/>
    <x v="1"/>
    <n v="890.4"/>
    <n v="0"/>
    <n v="890.4"/>
    <n v="0"/>
    <n v="0"/>
    <n v="0"/>
  </r>
  <r>
    <s v="TAG001495 Graduate Student Association"/>
    <x v="58"/>
    <s v="(Blank)"/>
    <s v="Student Government *1"/>
    <x v="0"/>
    <n v="154486"/>
    <n v="0"/>
    <n v="154486"/>
    <n v="0"/>
    <n v="9000"/>
    <n v="166"/>
  </r>
  <r>
    <s v="TAG001495 Graduate Student Association"/>
    <x v="58"/>
    <s v="(Blank)"/>
    <s v="Student Government *1"/>
    <x v="1"/>
    <n v="5397.7"/>
    <n v="0"/>
    <n v="5397.7"/>
    <n v="0"/>
    <n v="0"/>
    <n v="0"/>
  </r>
  <r>
    <s v="TAG001495 Graduate Student Association"/>
    <x v="58"/>
    <s v="(Blank)"/>
    <s v="Student Government *1"/>
    <x v="2"/>
    <n v="38289"/>
    <n v="0"/>
    <n v="38289"/>
    <n v="432"/>
    <n v="6372"/>
    <n v="0"/>
  </r>
  <r>
    <s v="TAG001496 Homecoming"/>
    <x v="59"/>
    <s v="(Blank)"/>
    <s v="Student Government *1"/>
    <x v="0"/>
    <n v="174500"/>
    <n v="0"/>
    <n v="174500"/>
    <n v="0"/>
    <n v="4500"/>
    <n v="0"/>
  </r>
  <r>
    <s v="TAG001496 Homecoming"/>
    <x v="59"/>
    <s v="(Blank)"/>
    <s v="Student Government *1"/>
    <x v="1"/>
    <n v="5602.8"/>
    <n v="0"/>
    <n v="5602.8"/>
    <n v="0"/>
    <n v="0"/>
    <n v="0"/>
  </r>
  <r>
    <s v="TAG001496 Homecoming"/>
    <x v="59"/>
    <s v="(Blank)"/>
    <s v="Student Government *1"/>
    <x v="2"/>
    <n v="25600"/>
    <n v="0"/>
    <n v="25600"/>
    <n v="350.5"/>
    <n v="5192"/>
    <n v="0"/>
  </r>
  <r>
    <s v="TAG001498 LGBTQA Resource Center"/>
    <x v="60"/>
    <s v="(Blank)"/>
    <s v="Student Government *1"/>
    <x v="0"/>
    <n v="13800"/>
    <n v="0"/>
    <n v="13800"/>
    <n v="0"/>
    <n v="2000"/>
    <n v="0"/>
  </r>
  <r>
    <s v="TAG001498 LGBTQA Resource Center"/>
    <x v="60"/>
    <s v="(Blank)"/>
    <s v="Student Government *1"/>
    <x v="1"/>
    <n v="2241.39"/>
    <n v="0"/>
    <n v="2241.39"/>
    <n v="0"/>
    <n v="0"/>
    <n v="0"/>
  </r>
  <r>
    <s v="TAG001498 LGBTQA Resource Center"/>
    <x v="60"/>
    <s v="(Blank)"/>
    <s v="Student Government *1"/>
    <x v="3"/>
    <n v="66249.600000000006"/>
    <n v="0"/>
    <n v="66249.600000000006"/>
    <n v="1962.23"/>
    <n v="62348.82"/>
    <n v="0"/>
  </r>
  <r>
    <s v="TAG001499 Student Government - Lobby"/>
    <x v="61"/>
    <s v="(Blank)"/>
    <s v="Student Government *1"/>
    <x v="0"/>
    <n v="12000"/>
    <n v="0"/>
    <n v="12000"/>
    <n v="0"/>
    <n v="0"/>
    <n v="0"/>
  </r>
  <r>
    <s v="TAG001499 Student Government - Lobby"/>
    <x v="61"/>
    <s v="(Blank)"/>
    <s v="Student Government *1"/>
    <x v="1"/>
    <n v="336"/>
    <n v="0"/>
    <n v="336"/>
    <n v="0"/>
    <n v="0"/>
    <n v="0"/>
  </r>
  <r>
    <s v="TAG001500 Office of Greek Life"/>
    <x v="62"/>
    <s v="(Blank)"/>
    <s v="Student Government *1"/>
    <x v="0"/>
    <n v="23860"/>
    <n v="0"/>
    <n v="23860"/>
    <n v="0"/>
    <n v="2331.38"/>
    <n v="0"/>
  </r>
  <r>
    <s v="TAG001500 Office of Greek Life"/>
    <x v="62"/>
    <s v="(Blank)"/>
    <s v="Student Government *1"/>
    <x v="1"/>
    <n v="2716.27"/>
    <n v="0"/>
    <n v="2716.27"/>
    <n v="0"/>
    <n v="0"/>
    <n v="0"/>
  </r>
  <r>
    <s v="TAG001500 Office of Greek Life"/>
    <x v="62"/>
    <s v="(Blank)"/>
    <s v="Student Government *1"/>
    <x v="2"/>
    <n v="6900"/>
    <n v="0"/>
    <n v="6900"/>
    <n v="-60"/>
    <n v="0"/>
    <n v="0"/>
  </r>
  <r>
    <s v="TAG001500 Office of Greek Life"/>
    <x v="62"/>
    <s v="(Blank)"/>
    <s v="Student Government *1"/>
    <x v="3"/>
    <n v="66249.600000000006"/>
    <n v="0"/>
    <n v="66249.600000000006"/>
    <n v="1997.03"/>
    <n v="62348.82"/>
    <n v="0"/>
  </r>
  <r>
    <s v="TAG001501 Student Accessibility Week"/>
    <x v="63"/>
    <s v="(Blank)"/>
    <s v="Student Government *1"/>
    <x v="0"/>
    <n v="9925"/>
    <n v="0"/>
    <n v="9925"/>
    <n v="0"/>
    <n v="410.94"/>
    <n v="0"/>
  </r>
  <r>
    <s v="TAG001501 Student Accessibility Week"/>
    <x v="63"/>
    <s v="(Blank)"/>
    <s v="Student Government *1"/>
    <x v="1"/>
    <n v="277.89999999999998"/>
    <n v="0"/>
    <n v="277.89999999999998"/>
    <n v="0"/>
    <n v="0"/>
    <n v="0"/>
  </r>
  <r>
    <s v="TAG001502 President Executive Projects"/>
    <x v="64"/>
    <s v="(Blank)"/>
    <s v="Student Government *1"/>
    <x v="0"/>
    <n v="60000"/>
    <n v="0"/>
    <n v="60000"/>
    <n v="0"/>
    <n v="3500"/>
    <n v="1620"/>
  </r>
  <r>
    <s v="TAG001502 President Executive Projects"/>
    <x v="64"/>
    <s v="(Blank)"/>
    <s v="Student Government *1"/>
    <x v="1"/>
    <n v="1680"/>
    <n v="0"/>
    <n v="1680"/>
    <n v="0"/>
    <n v="0"/>
    <n v="0"/>
  </r>
  <r>
    <s v="TAG001503 Radio Station"/>
    <x v="65"/>
    <s v="(Blank)"/>
    <s v="Student Government *1"/>
    <x v="0"/>
    <n v="30000"/>
    <n v="0"/>
    <n v="30000"/>
    <n v="0"/>
    <n v="600"/>
    <n v="0"/>
  </r>
  <r>
    <s v="TAG001503 Radio Station"/>
    <x v="65"/>
    <s v="(Blank)"/>
    <s v="Student Government *1"/>
    <x v="1"/>
    <n v="1890.84"/>
    <n v="0"/>
    <n v="1890.84"/>
    <n v="0"/>
    <n v="0"/>
    <n v="0"/>
  </r>
  <r>
    <s v="TAG001503 Radio Station"/>
    <x v="65"/>
    <s v="(Blank)"/>
    <s v="Student Government *1"/>
    <x v="2"/>
    <n v="37530"/>
    <n v="0"/>
    <n v="37530"/>
    <n v="12.6"/>
    <n v="4248"/>
    <n v="0"/>
  </r>
  <r>
    <s v="TAG001504 Senate Contingency"/>
    <x v="66"/>
    <s v="(Blank)"/>
    <s v="Student Government *1"/>
    <x v="0"/>
    <n v="22000"/>
    <n v="0"/>
    <n v="22000"/>
    <n v="0"/>
    <n v="0"/>
    <n v="0"/>
  </r>
  <r>
    <s v="TAG001504 Senate Contingency"/>
    <x v="66"/>
    <s v="(Blank)"/>
    <s v="Student Government *1"/>
    <x v="1"/>
    <n v="616"/>
    <n v="0"/>
    <n v="616"/>
    <n v="0"/>
    <n v="0"/>
    <n v="0"/>
  </r>
  <r>
    <s v="TAG001505 Student Government - Accounting &amp; Budget Office"/>
    <x v="67"/>
    <s v="(Blank)"/>
    <s v="Student Government *1"/>
    <x v="0"/>
    <n v="6358"/>
    <n v="0"/>
    <n v="6358"/>
    <n v="1788.79"/>
    <n v="0"/>
    <n v="0"/>
  </r>
  <r>
    <s v="TAG001505 Student Government - Accounting &amp; Budget Office"/>
    <x v="67"/>
    <s v="(Blank)"/>
    <s v="Student Government *1"/>
    <x v="1"/>
    <n v="5440.75"/>
    <n v="0"/>
    <n v="5440.75"/>
    <n v="0"/>
    <n v="0"/>
    <n v="0"/>
  </r>
  <r>
    <s v="TAG001505 Student Government - Accounting &amp; Budget Office"/>
    <x v="67"/>
    <s v="(Blank)"/>
    <s v="Student Government *1"/>
    <x v="2"/>
    <n v="29005"/>
    <n v="0"/>
    <n v="29005"/>
    <n v="-124.8"/>
    <n v="0"/>
    <n v="0"/>
  </r>
  <r>
    <s v="TAG001505 Student Government - Accounting &amp; Budget Office"/>
    <x v="67"/>
    <s v="(Blank)"/>
    <s v="Student Government *1"/>
    <x v="3"/>
    <n v="158949.59"/>
    <n v="0"/>
    <n v="158949.59"/>
    <n v="4729.93"/>
    <n v="149584"/>
    <n v="0"/>
  </r>
  <r>
    <s v="TAG001506 Student Government - Elections"/>
    <x v="68"/>
    <s v="(Blank)"/>
    <s v="Student Government *1"/>
    <x v="0"/>
    <n v="4000"/>
    <n v="0"/>
    <n v="4000"/>
    <n v="0"/>
    <n v="3000"/>
    <n v="0"/>
  </r>
  <r>
    <s v="TAG001506 Student Government - Elections"/>
    <x v="68"/>
    <s v="(Blank)"/>
    <s v="Student Government *1"/>
    <x v="1"/>
    <n v="492.52"/>
    <n v="0"/>
    <n v="492.52"/>
    <n v="0"/>
    <n v="0"/>
    <n v="0"/>
  </r>
  <r>
    <s v="TAG001506 Student Government - Elections"/>
    <x v="68"/>
    <s v="(Blank)"/>
    <s v="Student Government *1"/>
    <x v="2"/>
    <n v="13590"/>
    <n v="0"/>
    <n v="13590"/>
    <n v="173.5"/>
    <n v="7032.8"/>
    <n v="0"/>
  </r>
  <r>
    <s v="TAG001507 Student Government - Judicial Branch"/>
    <x v="69"/>
    <s v="(Blank)"/>
    <s v="Student Government *1"/>
    <x v="0"/>
    <n v="1200"/>
    <n v="0"/>
    <n v="1200"/>
    <n v="0"/>
    <n v="0"/>
    <n v="0"/>
  </r>
  <r>
    <s v="TAG001507 Student Government - Judicial Branch"/>
    <x v="69"/>
    <s v="(Blank)"/>
    <s v="Student Government *1"/>
    <x v="1"/>
    <n v="196.14"/>
    <n v="0"/>
    <n v="196.14"/>
    <n v="0"/>
    <n v="0"/>
    <n v="0"/>
  </r>
  <r>
    <s v="TAG001507 Student Government - Judicial Branch"/>
    <x v="69"/>
    <s v="(Blank)"/>
    <s v="Student Government *1"/>
    <x v="2"/>
    <n v="5805"/>
    <n v="0"/>
    <n v="5805"/>
    <n v="0"/>
    <n v="0"/>
    <n v="0"/>
  </r>
  <r>
    <s v="TAG001508 Student Government - Television Station"/>
    <x v="70"/>
    <s v="(Blank)"/>
    <s v="Student Government *1"/>
    <x v="0"/>
    <n v="35000"/>
    <n v="0"/>
    <n v="35000"/>
    <n v="0"/>
    <n v="3000"/>
    <n v="0"/>
  </r>
  <r>
    <s v="TAG001508 Student Government - Television Station"/>
    <x v="70"/>
    <s v="(Blank)"/>
    <s v="Student Government *1"/>
    <x v="1"/>
    <n v="2038.4"/>
    <n v="0"/>
    <n v="2038.4"/>
    <n v="0"/>
    <n v="0"/>
    <n v="0"/>
  </r>
  <r>
    <s v="TAG001508 Student Government - Television Station"/>
    <x v="70"/>
    <s v="(Blank)"/>
    <s v="Student Government *1"/>
    <x v="2"/>
    <n v="37800"/>
    <n v="0"/>
    <n v="37800"/>
    <n v="499.3"/>
    <n v="7843.2"/>
    <n v="0"/>
  </r>
  <r>
    <s v="TAG001509 Student Government - Advisor Office"/>
    <x v="71"/>
    <s v="(Blank)"/>
    <s v="Student Government *1"/>
    <x v="0"/>
    <n v="26575"/>
    <n v="0"/>
    <n v="26575"/>
    <n v="0"/>
    <n v="500"/>
    <n v="5805"/>
  </r>
  <r>
    <s v="TAG001509 Student Government - Advisor Office"/>
    <x v="71"/>
    <s v="(Blank)"/>
    <s v="Student Government *1"/>
    <x v="1"/>
    <n v="4505.9399999999996"/>
    <n v="0"/>
    <n v="4505.9399999999996"/>
    <n v="0"/>
    <n v="0"/>
    <n v="0"/>
  </r>
  <r>
    <s v="TAG001509 Student Government - Advisor Office"/>
    <x v="71"/>
    <s v="(Blank)"/>
    <s v="Student Government *1"/>
    <x v="2"/>
    <n v="8800"/>
    <n v="0"/>
    <n v="8800"/>
    <n v="0"/>
    <n v="0"/>
    <n v="0"/>
  </r>
  <r>
    <s v="TAG001509 Student Government - Advisor Office"/>
    <x v="71"/>
    <s v="(Blank)"/>
    <s v="Student Government *1"/>
    <x v="3"/>
    <n v="125551.27"/>
    <n v="0"/>
    <n v="125551.27"/>
    <n v="1332.3"/>
    <n v="42134.11"/>
    <n v="67544.429999999993"/>
  </r>
  <r>
    <s v="TAG001510 Student Government - Operations"/>
    <x v="72"/>
    <s v="(Blank)"/>
    <s v="Student Government *1"/>
    <x v="0"/>
    <n v="1500"/>
    <n v="0"/>
    <n v="1500"/>
    <n v="0"/>
    <n v="0"/>
    <n v="0"/>
  </r>
  <r>
    <s v="TAG001510 Student Government - Operations"/>
    <x v="72"/>
    <s v="(Blank)"/>
    <s v="Student Government *1"/>
    <x v="1"/>
    <n v="42"/>
    <n v="0"/>
    <n v="42"/>
    <n v="0"/>
    <n v="0"/>
    <n v="0"/>
  </r>
  <r>
    <s v="TAG001511 Student Government - Senate"/>
    <x v="73"/>
    <s v="(Blank)"/>
    <s v="Student Government *1"/>
    <x v="0"/>
    <n v="16000"/>
    <n v="0"/>
    <n v="16000"/>
    <n v="0"/>
    <n v="0"/>
    <n v="0"/>
  </r>
  <r>
    <s v="TAG001511 Student Government - Senate"/>
    <x v="73"/>
    <s v="(Blank)"/>
    <s v="Student Government *1"/>
    <x v="1"/>
    <n v="448"/>
    <n v="0"/>
    <n v="448"/>
    <n v="0"/>
    <n v="0"/>
    <n v="0"/>
  </r>
  <r>
    <s v="TAG001513 Traditions Projects-Diver. Way"/>
    <x v="74"/>
    <s v="(Blank)"/>
    <s v="Student Government *1"/>
    <x v="0"/>
    <n v="64089"/>
    <n v="0"/>
    <n v="64089"/>
    <n v="0"/>
    <n v="0"/>
    <n v="0"/>
  </r>
  <r>
    <s v="TAG001513 Traditions Projects-Diver. Way"/>
    <x v="74"/>
    <s v="(Blank)"/>
    <s v="Student Government *1"/>
    <x v="1"/>
    <n v="1794.49"/>
    <n v="0"/>
    <n v="1794.49"/>
    <n v="0"/>
    <n v="0"/>
    <n v="0"/>
  </r>
  <r>
    <s v="TAG001514 University Press Newspaper"/>
    <x v="75"/>
    <s v="(Blank)"/>
    <s v="Student Government *1"/>
    <x v="0"/>
    <n v="13230"/>
    <n v="0"/>
    <n v="13230"/>
    <n v="0"/>
    <n v="600"/>
    <n v="0"/>
  </r>
  <r>
    <s v="TAG001514 University Press Newspaper"/>
    <x v="75"/>
    <s v="(Blank)"/>
    <s v="Student Government *1"/>
    <x v="1"/>
    <n v="1297.8"/>
    <n v="0"/>
    <n v="1297.8"/>
    <n v="0"/>
    <n v="0"/>
    <n v="0"/>
  </r>
  <r>
    <s v="TAG001514 University Press Newspaper"/>
    <x v="75"/>
    <s v="(Blank)"/>
    <s v="Student Government *1"/>
    <x v="2"/>
    <n v="33120"/>
    <n v="0"/>
    <n v="33120"/>
    <n v="739.09"/>
    <n v="20409.28"/>
    <n v="0"/>
  </r>
  <r>
    <s v="TAG001515 University Wide Stipends"/>
    <x v="76"/>
    <s v="(Blank)"/>
    <s v="Student Government *1"/>
    <x v="0"/>
    <n v="12500"/>
    <n v="0"/>
    <n v="12500"/>
    <n v="0"/>
    <n v="0"/>
    <n v="0"/>
  </r>
  <r>
    <s v="TAG001515 University Wide Stipends"/>
    <x v="76"/>
    <s v="(Blank)"/>
    <s v="Student Government *1"/>
    <x v="1"/>
    <n v="2581.04"/>
    <n v="0"/>
    <n v="2581.04"/>
    <n v="0"/>
    <n v="0"/>
    <n v="0"/>
  </r>
  <r>
    <s v="TAG001515 University Wide Stipends"/>
    <x v="76"/>
    <s v="(Blank)"/>
    <s v="Student Government *1"/>
    <x v="2"/>
    <n v="79680"/>
    <n v="0"/>
    <n v="79680"/>
    <n v="2966.93"/>
    <n v="41772"/>
    <n v="0"/>
  </r>
  <r>
    <s v="TAG001516 Military and Veterans Student Success Center"/>
    <x v="77"/>
    <s v="(Blank)"/>
    <s v="Student Government *1"/>
    <x v="0"/>
    <n v="10750"/>
    <n v="0"/>
    <n v="10750"/>
    <n v="0"/>
    <n v="3000"/>
    <n v="0"/>
  </r>
  <r>
    <s v="TAG001516 Military and Veterans Student Success Center"/>
    <x v="77"/>
    <s v="(Blank)"/>
    <s v="Student Government *1"/>
    <x v="1"/>
    <n v="301"/>
    <n v="0"/>
    <n v="301"/>
    <n v="0"/>
    <n v="0"/>
    <n v="0"/>
  </r>
  <r>
    <s v="TAG001517 Student Government - Vice President's Executive Project"/>
    <x v="78"/>
    <s v="(Blank)"/>
    <s v="Student Government *1"/>
    <x v="0"/>
    <n v="10500"/>
    <n v="0"/>
    <n v="10500"/>
    <n v="0"/>
    <n v="0"/>
    <n v="0"/>
  </r>
  <r>
    <s v="TAG001517 Student Government - Vice President's Executive Project"/>
    <x v="78"/>
    <s v="(Blank)"/>
    <s v="Student Government *1"/>
    <x v="1"/>
    <n v="294"/>
    <n v="0"/>
    <n v="294"/>
    <n v="0"/>
    <n v="0"/>
    <n v="0"/>
  </r>
  <r>
    <s v="TAG001518 Weeks of Welcome"/>
    <x v="79"/>
    <s v="(Blank)"/>
    <s v="Student Government *1"/>
    <x v="0"/>
    <n v="15000"/>
    <n v="0"/>
    <n v="15000"/>
    <n v="0"/>
    <n v="0"/>
    <n v="0"/>
  </r>
  <r>
    <s v="TAG001518 Weeks of Welcome"/>
    <x v="79"/>
    <s v="(Blank)"/>
    <s v="Student Government *1"/>
    <x v="1"/>
    <n v="420"/>
    <n v="0"/>
    <n v="420"/>
    <n v="0"/>
    <n v="0"/>
    <n v="0"/>
  </r>
  <r>
    <s v="TAG001686 Davie/Broward Campus Rec - SG Reserve"/>
    <x v="80"/>
    <s v="(Blank)"/>
    <s v="Student Government *1"/>
    <x v="0"/>
    <n v="22000"/>
    <n v="0"/>
    <n v="22000"/>
    <n v="0"/>
    <n v="0"/>
    <n v="0"/>
  </r>
  <r>
    <s v="TAG001686 Davie/Broward Campus Rec - SG Reserve"/>
    <x v="80"/>
    <s v="(Blank)"/>
    <s v="Student Government *1"/>
    <x v="1"/>
    <n v="616"/>
    <n v="0"/>
    <n v="616"/>
    <n v="0"/>
    <n v="0"/>
    <n v="0"/>
  </r>
  <r>
    <s v="TAG001687 Davie Student Union - SG Reserve"/>
    <x v="81"/>
    <s v="(Blank)"/>
    <s v="Student Government *1"/>
    <x v="0"/>
    <n v="40000"/>
    <n v="0"/>
    <n v="40000"/>
    <n v="0"/>
    <n v="0"/>
    <n v="0"/>
  </r>
  <r>
    <s v="TAG001687 Davie Student Union - SG Reserve"/>
    <x v="81"/>
    <s v="(Blank)"/>
    <s v="Student Government *1"/>
    <x v="1"/>
    <n v="1120"/>
    <n v="0"/>
    <n v="1120"/>
    <n v="0"/>
    <n v="0"/>
    <n v="0"/>
  </r>
  <r>
    <s v="TAG001924 Campus Rec Jupiter - SG Reserve"/>
    <x v="82"/>
    <s v="(Blank)"/>
    <s v="Student Government *1"/>
    <x v="0"/>
    <n v="10500"/>
    <n v="0"/>
    <n v="10500"/>
    <n v="0"/>
    <n v="0"/>
    <n v="0"/>
  </r>
  <r>
    <s v="TAG001924 Campus Rec Jupiter - SG Reserve"/>
    <x v="82"/>
    <s v="(Blank)"/>
    <s v="Student Government *1"/>
    <x v="1"/>
    <n v="294"/>
    <n v="0"/>
    <n v="294"/>
    <n v="0"/>
    <n v="0"/>
    <n v="0"/>
  </r>
  <r>
    <s v="TAG003502 Student Government - Student Involvement"/>
    <x v="83"/>
    <s v="(Blank)"/>
    <s v="Student Government *1"/>
    <x v="0"/>
    <n v="78528"/>
    <n v="0"/>
    <n v="78528"/>
    <n v="0"/>
    <n v="0"/>
    <n v="7294.7"/>
  </r>
  <r>
    <s v="TAG003502 Student Government - Student Involvement"/>
    <x v="83"/>
    <s v="(Blank)"/>
    <s v="Student Government *1"/>
    <x v="1"/>
    <n v="8131.09"/>
    <n v="0"/>
    <n v="8131.09"/>
    <n v="0"/>
    <n v="0"/>
    <n v="0"/>
  </r>
  <r>
    <s v="TAG003502 Student Government - Student Involvement"/>
    <x v="83"/>
    <s v="(Blank)"/>
    <s v="Student Government *1"/>
    <x v="2"/>
    <n v="37963"/>
    <n v="0"/>
    <n v="37963"/>
    <n v="0"/>
    <n v="0"/>
    <n v="0"/>
  </r>
  <r>
    <s v="TAG003502 Student Government - Student Involvement"/>
    <x v="83"/>
    <s v="(Blank)"/>
    <s v="Student Government *1"/>
    <x v="3"/>
    <n v="173905.2"/>
    <n v="0"/>
    <n v="173905.2"/>
    <n v="5175.1899999999996"/>
    <n v="163665.21"/>
    <n v="0"/>
  </r>
  <r>
    <s v="TAG003543 Boca Raton Student Union"/>
    <x v="84"/>
    <s v="(Blank)"/>
    <s v="Student Government *1"/>
    <x v="0"/>
    <n v="861988"/>
    <n v="0"/>
    <n v="1773008"/>
    <n v="295501.33"/>
    <n v="0"/>
    <n v="0"/>
  </r>
  <r>
    <s v="TAG003543 Boca Raton Student Union"/>
    <x v="84"/>
    <s v="(Blank)"/>
    <s v="Student Government *1"/>
    <x v="1"/>
    <n v="45895"/>
    <n v="0"/>
    <n v="1773008"/>
    <n v="295501.33"/>
    <n v="0"/>
    <n v="0"/>
  </r>
  <r>
    <s v="TAG003543 Boca Raton Student Union"/>
    <x v="84"/>
    <s v="(Blank)"/>
    <s v="Student Government *1"/>
    <x v="2"/>
    <n v="237125"/>
    <n v="0"/>
    <n v="1773008"/>
    <n v="295501.33"/>
    <n v="0"/>
    <n v="0"/>
  </r>
  <r>
    <s v="TAG003543 Boca Raton Student Union"/>
    <x v="84"/>
    <s v="(Blank)"/>
    <s v="Student Government *1"/>
    <x v="3"/>
    <n v="540000"/>
    <n v="0"/>
    <n v="1773008"/>
    <n v="295501.33"/>
    <n v="0"/>
    <n v="0"/>
  </r>
  <r>
    <s v="TAG003543 Boca Raton Student Union"/>
    <x v="84"/>
    <s v="(Blank)"/>
    <s v="Student Government *1"/>
    <x v="4"/>
    <n v="88000"/>
    <n v="0"/>
    <n v="1773008"/>
    <n v="295501.33"/>
    <n v="0"/>
    <n v="0"/>
  </r>
  <r>
    <s v="TAG004958 Student Government - University Mascot"/>
    <x v="85"/>
    <s v="(Blank)"/>
    <s v="Student Government *1"/>
    <x v="0"/>
    <n v="65000"/>
    <n v="0"/>
    <n v="65000"/>
    <n v="0"/>
    <n v="0"/>
    <n v="0"/>
  </r>
  <r>
    <s v="TAG004958 Student Government - University Mascot"/>
    <x v="85"/>
    <s v="(Blank)"/>
    <s v="Student Government *1"/>
    <x v="1"/>
    <n v="2001.44"/>
    <n v="0"/>
    <n v="2001.44"/>
    <n v="0"/>
    <n v="0"/>
    <n v="0"/>
  </r>
  <r>
    <s v="TAG004958 Student Government - University Mascot"/>
    <x v="85"/>
    <s v="(Blank)"/>
    <s v="Student Government *1"/>
    <x v="2"/>
    <n v="6480"/>
    <n v="0"/>
    <n v="6480"/>
    <n v="0"/>
    <n v="0"/>
    <n v="0"/>
  </r>
  <r>
    <s v="TAG005101 Student Government - University Mascot Revenue"/>
    <x v="86"/>
    <s v="(Blank)"/>
    <s v="Student Government *1"/>
    <x v="0"/>
    <n v="5000"/>
    <n v="0"/>
    <n v="5000"/>
    <n v="0"/>
    <n v="0"/>
    <n v="0"/>
  </r>
  <r>
    <s v="TAG005101 Student Government - University Mascot Revenue"/>
    <x v="86"/>
    <s v="(Blank)"/>
    <s v="Student Government *1"/>
    <x v="1"/>
    <n v="140"/>
    <n v="0"/>
    <n v="140"/>
    <n v="0"/>
    <n v="0"/>
    <n v="0"/>
  </r>
  <r>
    <s v="TAG006850 Student Government Ride Share"/>
    <x v="87"/>
    <s v="(Blank)"/>
    <s v="Student Government *1"/>
    <x v="0"/>
    <n v="69733"/>
    <n v="0"/>
    <n v="69733"/>
    <n v="0"/>
    <n v="0"/>
    <n v="0"/>
  </r>
  <r>
    <s v="TAG006850 Student Government Ride Share"/>
    <x v="87"/>
    <s v="(Blank)"/>
    <s v="Student Government *1"/>
    <x v="1"/>
    <n v="1952.52"/>
    <n v="0"/>
    <n v="1952.52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5">
  <r>
    <s v="TAG000493 Jupiter - Burrow Activity Center"/>
    <x v="0"/>
    <s v="(Blank)"/>
    <s v="Student Government *1"/>
    <x v="0"/>
    <n v="64766"/>
    <n v="0"/>
    <n v="0"/>
    <n v="0"/>
    <n v="0"/>
    <n v="0"/>
  </r>
  <r>
    <s v="TAG000493 Jupiter - Burrow Activity Center"/>
    <x v="0"/>
    <s v="(Blank)"/>
    <s v="Student Government *1"/>
    <x v="1"/>
    <n v="57160"/>
    <n v="0"/>
    <n v="0"/>
    <n v="0"/>
    <n v="0"/>
    <n v="0"/>
  </r>
  <r>
    <s v="TAG000493 Jupiter - Burrow Activity Center"/>
    <x v="0"/>
    <s v="(Blank)"/>
    <s v="Student Government *1"/>
    <x v="2"/>
    <n v="11765"/>
    <n v="0"/>
    <n v="0"/>
    <n v="0"/>
    <n v="0"/>
    <n v="0"/>
  </r>
  <r>
    <s v="TAG000493 Jupiter - Burrow Activity Center"/>
    <x v="0"/>
    <s v="(Blank)"/>
    <s v="Student Government *1"/>
    <x v="3"/>
    <n v="1000"/>
    <n v="0"/>
    <n v="0"/>
    <n v="0"/>
    <n v="0"/>
    <n v="0"/>
  </r>
  <r>
    <s v="TAG001230 Jupiter Burrow Student Union - SG Reserve"/>
    <x v="1"/>
    <s v="(Blank)"/>
    <s v="Student Government *1"/>
    <x v="2"/>
    <n v="1000"/>
    <n v="0"/>
    <n v="1000"/>
    <n v="0"/>
    <n v="0"/>
    <n v="0"/>
  </r>
  <r>
    <s v="TAG001230 Jupiter Burrow Student Union - SG Reserve"/>
    <x v="1"/>
    <s v="(Blank)"/>
    <s v="Student Government *1"/>
    <x v="4"/>
    <n v="28"/>
    <n v="0"/>
    <n v="28"/>
    <n v="0"/>
    <n v="0"/>
    <n v="0"/>
  </r>
  <r>
    <s v="TAG001231 Boca Rec Fit Equip Replacement - SG Reserve"/>
    <x v="2"/>
    <s v="P-7856(R) FY19 - BLDG 91/RM-ALL - Drywall repairs at recreation &amp; Fitness Center BLDG 91"/>
    <s v="Student Government *1"/>
    <x v="2"/>
    <n v="0"/>
    <n v="3287"/>
    <n v="3287"/>
    <n v="393"/>
    <n v="0"/>
    <n v="0"/>
  </r>
  <r>
    <s v="TAG001231 Boca Rec Fit Equip Replacement - SG Reserve"/>
    <x v="2"/>
    <s v="P-7857(R) FY19 - BLDG 91/RM-ALL - Fiber glass repair recreation &amp; Fitness Center BLDG 91"/>
    <s v="Student Government *1"/>
    <x v="2"/>
    <n v="0"/>
    <n v="18170"/>
    <n v="18170"/>
    <n v="13789"/>
    <n v="0"/>
    <n v="0"/>
  </r>
  <r>
    <s v="TAG001231 Boca Rec Fit Equip Replacement - SG Reserve"/>
    <x v="2"/>
    <s v="P-7955(R) FY20 - RC-91  Studio B Floor Replacement"/>
    <s v="Student Government *1"/>
    <x v="2"/>
    <n v="0"/>
    <n v="24864"/>
    <n v="24864"/>
    <n v="22200"/>
    <n v="0"/>
    <n v="0"/>
  </r>
  <r>
    <s v="TAG001231 Boca Rec Fit Equip Replacement - SG Reserve"/>
    <x v="2"/>
    <s v="P-7996(R) FY20 - Bldg.RC 91 Turnstile Replacement"/>
    <s v="Student Government *1"/>
    <x v="2"/>
    <n v="0"/>
    <n v="0"/>
    <n v="0"/>
    <n v="0"/>
    <n v="0"/>
    <n v="0"/>
  </r>
  <r>
    <s v="TAG001231 Boca Rec Fit Equip Replacement - SG Reserve"/>
    <x v="2"/>
    <s v="P-7997(R) FY20 - RC-91Campus Recreation 115E&amp;D-Replacing Tiles"/>
    <s v="Student Government *1"/>
    <x v="2"/>
    <n v="0"/>
    <n v="52655"/>
    <n v="52655"/>
    <n v="52655"/>
    <n v="0"/>
    <n v="0"/>
  </r>
  <r>
    <s v="TAG001231 Boca Rec Fit Equip Replacement - SG Reserve"/>
    <x v="2"/>
    <s v="(Blank)"/>
    <s v="Student Government *1"/>
    <x v="2"/>
    <n v="250000"/>
    <n v="-98976"/>
    <n v="151024"/>
    <n v="143015.87"/>
    <n v="0"/>
    <n v="0"/>
  </r>
  <r>
    <s v="TAG001231 Boca Rec Fit Equip Replacement - SG Reserve"/>
    <x v="2"/>
    <s v="(Blank)"/>
    <s v="Student Government *1"/>
    <x v="4"/>
    <n v="7000"/>
    <n v="0"/>
    <n v="7000"/>
    <n v="5493.87"/>
    <n v="0"/>
    <n v="0"/>
  </r>
  <r>
    <s v="TAG001284 VPSA A&amp;S Reserve"/>
    <x v="3"/>
    <s v="BT-685 FY17-CI+A - Student Union  Renovation-Boca"/>
    <s v="Student Government *1"/>
    <x v="2"/>
    <n v="0"/>
    <n v="850000"/>
    <n v="850000"/>
    <n v="587334.41"/>
    <n v="0"/>
    <n v="0"/>
  </r>
  <r>
    <s v="TAG001284 VPSA A&amp;S Reserve"/>
    <x v="3"/>
    <s v="(Blank)"/>
    <s v="Student Government *1"/>
    <x v="2"/>
    <n v="900000"/>
    <n v="-878400"/>
    <n v="21600"/>
    <n v="0"/>
    <n v="0"/>
    <n v="0"/>
  </r>
  <r>
    <s v="TAG001284 VPSA A&amp;S Reserve"/>
    <x v="3"/>
    <s v="(Blank)"/>
    <s v="Student Government *1"/>
    <x v="4"/>
    <n v="25200"/>
    <n v="0"/>
    <n v="25200"/>
    <n v="12749.92"/>
    <n v="0"/>
    <n v="0"/>
  </r>
  <r>
    <s v="TAG001285 Radio Station"/>
    <x v="4"/>
    <s v="(Blank)"/>
    <s v="Student Government *1"/>
    <x v="2"/>
    <n v="0"/>
    <n v="105.21"/>
    <n v="105.21"/>
    <n v="150.46"/>
    <n v="0"/>
    <n v="0"/>
  </r>
  <r>
    <s v="TAG001285 Radio Station"/>
    <x v="4"/>
    <s v="(Blank)"/>
    <s v="Student Government *1"/>
    <x v="4"/>
    <n v="289.35000000000002"/>
    <n v="0"/>
    <n v="289.35000000000002"/>
    <n v="48.18"/>
    <n v="0"/>
    <n v="0"/>
  </r>
  <r>
    <s v="TAG001285 Radio Station"/>
    <x v="4"/>
    <s v="(Blank)"/>
    <s v="Student Government *1"/>
    <x v="1"/>
    <n v="10334"/>
    <n v="-105.21"/>
    <n v="10228.790000000001"/>
    <n v="1570"/>
    <n v="0"/>
    <n v="0"/>
  </r>
  <r>
    <s v="TAG001286 UWC - Owl TV"/>
    <x v="5"/>
    <s v="(Blank)"/>
    <s v="Student Government *1"/>
    <x v="2"/>
    <n v="5000"/>
    <n v="-1310.53"/>
    <n v="3689.47"/>
    <n v="3146.03"/>
    <n v="0"/>
    <n v="0"/>
  </r>
  <r>
    <s v="TAG001286 UWC - Owl TV"/>
    <x v="5"/>
    <s v="(Blank)"/>
    <s v="Student Government *1"/>
    <x v="4"/>
    <n v="140"/>
    <n v="0"/>
    <n v="140"/>
    <n v="102.83"/>
    <n v="0"/>
    <n v="0"/>
  </r>
  <r>
    <s v="TAG001286 UWC - Owl TV"/>
    <x v="5"/>
    <s v="(Blank)"/>
    <s v="Student Government *1"/>
    <x v="1"/>
    <n v="0"/>
    <n v="1310.53"/>
    <n v="1310.53"/>
    <n v="1310.53"/>
    <n v="0"/>
    <n v="0"/>
  </r>
  <r>
    <s v="TAG001287 UWC - UP Publication"/>
    <x v="6"/>
    <s v="(Blank)"/>
    <s v="Student Government *1"/>
    <x v="2"/>
    <n v="0"/>
    <n v="5.96"/>
    <n v="5.96"/>
    <n v="5.8"/>
    <n v="0"/>
    <n v="0"/>
  </r>
  <r>
    <s v="TAG001287 UWC - UP Publication"/>
    <x v="6"/>
    <s v="(Blank)"/>
    <s v="Student Government *1"/>
    <x v="4"/>
    <n v="0"/>
    <n v="0"/>
    <n v="0"/>
    <n v="0.16"/>
    <n v="0"/>
    <n v="0"/>
  </r>
  <r>
    <s v="TAG001288 UP Publication"/>
    <x v="7"/>
    <s v="(Blank)"/>
    <s v="Student Government *1"/>
    <x v="2"/>
    <n v="0"/>
    <n v="13994.04"/>
    <n v="13994.04"/>
    <n v="4389.7299999999996"/>
    <n v="0"/>
    <n v="0"/>
  </r>
  <r>
    <s v="TAG001288 UP Publication"/>
    <x v="7"/>
    <s v="(Blank)"/>
    <s v="Student Government *1"/>
    <x v="4"/>
    <n v="0"/>
    <n v="0"/>
    <n v="0"/>
    <n v="122.92"/>
    <n v="0"/>
    <n v="0"/>
  </r>
  <r>
    <s v="TAG001289 Student Government - Program Board"/>
    <x v="8"/>
    <s v="(Blank)"/>
    <s v="Student Government *1"/>
    <x v="2"/>
    <n v="80000"/>
    <n v="0"/>
    <n v="80000"/>
    <n v="70063.77"/>
    <n v="0"/>
    <n v="0"/>
  </r>
  <r>
    <s v="TAG001289 Student Government - Program Board"/>
    <x v="8"/>
    <s v="(Blank)"/>
    <s v="Student Government *1"/>
    <x v="4"/>
    <n v="2240"/>
    <n v="0"/>
    <n v="2240"/>
    <n v="1961.45"/>
    <n v="0"/>
    <n v="0"/>
  </r>
  <r>
    <s v="TAG001290 Student Government - Homecoming"/>
    <x v="9"/>
    <s v="(Blank)"/>
    <s v="Student Government *1"/>
    <x v="2"/>
    <n v="4000"/>
    <n v="0"/>
    <n v="4000"/>
    <n v="3546.9"/>
    <n v="0"/>
    <n v="0"/>
  </r>
  <r>
    <s v="TAG001290 Student Government - Homecoming"/>
    <x v="9"/>
    <s v="(Blank)"/>
    <s v="Student Government *1"/>
    <x v="4"/>
    <n v="112"/>
    <n v="0"/>
    <n v="112"/>
    <n v="99.31"/>
    <n v="0"/>
    <n v="0"/>
  </r>
  <r>
    <s v="TAG001291 Student Government - Revenue"/>
    <x v="10"/>
    <s v="(Blank)"/>
    <s v="Student Government *1"/>
    <x v="2"/>
    <n v="500"/>
    <n v="0"/>
    <n v="500"/>
    <n v="187.1"/>
    <n v="0"/>
    <n v="0"/>
  </r>
  <r>
    <s v="TAG001291 Student Government - Revenue"/>
    <x v="10"/>
    <s v="(Blank)"/>
    <s v="Student Government *1"/>
    <x v="4"/>
    <n v="14"/>
    <n v="0"/>
    <n v="14"/>
    <n v="5.24"/>
    <n v="0"/>
    <n v="0"/>
  </r>
  <r>
    <s v="TAG001292 Student Government - Book Loan Replacement"/>
    <x v="11"/>
    <s v="(Blank)"/>
    <s v="Student Government *1"/>
    <x v="2"/>
    <n v="1680"/>
    <n v="0"/>
    <n v="1680"/>
    <n v="0"/>
    <n v="0"/>
    <n v="0"/>
  </r>
  <r>
    <s v="TAG001292 Student Government - Book Loan Replacement"/>
    <x v="11"/>
    <s v="(Blank)"/>
    <s v="Student Government *1"/>
    <x v="4"/>
    <n v="8537.0400000000009"/>
    <n v="0"/>
    <n v="8537.0400000000009"/>
    <n v="26466.720000000001"/>
    <n v="0"/>
    <n v="0"/>
  </r>
  <r>
    <s v="TAG001294 Student Government - Student Life and Recreation - Jupiter"/>
    <x v="12"/>
    <s v="(Blank)"/>
    <s v="Student Government *1"/>
    <x v="1"/>
    <n v="51383"/>
    <n v="0"/>
    <n v="0"/>
    <n v="0"/>
    <n v="0"/>
    <n v="0"/>
  </r>
  <r>
    <s v="TAG001294 Student Government - Student Life and Recreation - Jupiter"/>
    <x v="12"/>
    <s v="(Blank)"/>
    <s v="Student Government *1"/>
    <x v="2"/>
    <n v="134500"/>
    <n v="0"/>
    <n v="0"/>
    <n v="0"/>
    <n v="0"/>
    <n v="0"/>
  </r>
  <r>
    <s v="TAG001294 Student Government - Student Life and Recreation - Jupiter"/>
    <x v="12"/>
    <s v="(Blank)"/>
    <s v="Student Government *1"/>
    <x v="3"/>
    <n v="7250"/>
    <n v="0"/>
    <n v="0"/>
    <n v="0"/>
    <n v="0"/>
    <n v="0"/>
  </r>
  <r>
    <s v="TAG001295 Student Government - Wellness Center - Broward"/>
    <x v="13"/>
    <s v="(Blank)"/>
    <s v="Student Government *1"/>
    <x v="0"/>
    <n v="51948"/>
    <n v="0"/>
    <n v="0"/>
    <n v="0"/>
    <n v="0"/>
    <n v="0"/>
  </r>
  <r>
    <s v="TAG001295 Student Government - Wellness Center - Broward"/>
    <x v="13"/>
    <s v="(Blank)"/>
    <s v="Student Government *1"/>
    <x v="1"/>
    <n v="83644"/>
    <n v="0"/>
    <n v="0"/>
    <n v="0"/>
    <n v="0"/>
    <n v="0"/>
  </r>
  <r>
    <s v="TAG001295 Student Government - Wellness Center - Broward"/>
    <x v="13"/>
    <s v="(Blank)"/>
    <s v="Student Government *1"/>
    <x v="2"/>
    <n v="36580"/>
    <n v="0"/>
    <n v="0"/>
    <n v="0"/>
    <n v="0"/>
    <n v="0"/>
  </r>
  <r>
    <s v="TAG001295 Student Government - Wellness Center - Broward"/>
    <x v="13"/>
    <s v="(Blank)"/>
    <s v="Student Government *1"/>
    <x v="3"/>
    <n v="25000"/>
    <n v="0"/>
    <n v="0"/>
    <n v="0"/>
    <n v="0"/>
    <n v="0"/>
  </r>
  <r>
    <s v="TAG001296 Student Government - Owl Production - Broward"/>
    <x v="14"/>
    <s v="(Blank)"/>
    <s v="Student Government *1"/>
    <x v="2"/>
    <n v="92685"/>
    <n v="0"/>
    <n v="92685"/>
    <n v="50274.59"/>
    <n v="0"/>
    <n v="0"/>
  </r>
  <r>
    <s v="TAG001296 Student Government - Owl Production - Broward"/>
    <x v="14"/>
    <s v="(Blank)"/>
    <s v="Student Government *1"/>
    <x v="4"/>
    <n v="3365.04"/>
    <n v="0"/>
    <n v="3365.04"/>
    <n v="1935.97"/>
    <n v="0"/>
    <n v="0"/>
  </r>
  <r>
    <s v="TAG001296 Student Government - Owl Production - Broward"/>
    <x v="14"/>
    <s v="(Blank)"/>
    <s v="Student Government *1"/>
    <x v="1"/>
    <n v="27495"/>
    <n v="-3804"/>
    <n v="23691"/>
    <n v="20298.62"/>
    <n v="0"/>
    <n v="0"/>
  </r>
  <r>
    <s v="TAG001297 Student Government - Involvement and Leadership - Davie"/>
    <x v="15"/>
    <s v="(Blank)"/>
    <s v="Student Government *1"/>
    <x v="2"/>
    <n v="13176"/>
    <n v="-4465.6099999999997"/>
    <n v="8710.39"/>
    <n v="4922.21"/>
    <n v="0"/>
    <n v="0"/>
  </r>
  <r>
    <s v="TAG001297 Student Government - Involvement and Leadership - Davie"/>
    <x v="15"/>
    <s v="(Blank)"/>
    <s v="Student Government *1"/>
    <x v="4"/>
    <n v="2345.5300000000002"/>
    <n v="0"/>
    <n v="2345.5300000000002"/>
    <n v="2008.38"/>
    <n v="0"/>
    <n v="0"/>
  </r>
  <r>
    <s v="TAG001297 Student Government - Involvement and Leadership - Davie"/>
    <x v="15"/>
    <s v="(Blank)"/>
    <s v="Student Government *1"/>
    <x v="1"/>
    <n v="9200"/>
    <n v="-549"/>
    <n v="8651"/>
    <n v="7247.5"/>
    <n v="0"/>
    <n v="0"/>
  </r>
  <r>
    <s v="TAG001297 Student Government - Involvement and Leadership - Davie"/>
    <x v="15"/>
    <s v="(Blank)"/>
    <s v="Student Government *1"/>
    <x v="0"/>
    <n v="61392.98"/>
    <n v="4465.6099999999997"/>
    <n v="65858.59"/>
    <n v="65858.59"/>
    <n v="0"/>
    <n v="0"/>
  </r>
  <r>
    <s v="TAG001298 Student Government - Student Accessibility Services Broward"/>
    <x v="16"/>
    <s v="(Blank)"/>
    <s v="Student Government *1"/>
    <x v="2"/>
    <n v="3000"/>
    <n v="0"/>
    <n v="3000"/>
    <n v="2951.5"/>
    <n v="0"/>
    <n v="0"/>
  </r>
  <r>
    <s v="TAG001298 Student Government - Student Accessibility Services Broward"/>
    <x v="16"/>
    <s v="(Blank)"/>
    <s v="Student Government *1"/>
    <x v="4"/>
    <n v="84"/>
    <n v="0"/>
    <n v="84"/>
    <n v="59.34"/>
    <n v="0"/>
    <n v="0"/>
  </r>
  <r>
    <s v="TAG001299 Student Government - Volunteer Center - Broward"/>
    <x v="17"/>
    <s v="(Blank)"/>
    <s v="Student Government *1"/>
    <x v="2"/>
    <n v="4400"/>
    <n v="0"/>
    <n v="4400"/>
    <n v="2638.64"/>
    <n v="0"/>
    <n v="0"/>
  </r>
  <r>
    <s v="TAG001299 Student Government - Volunteer Center - Broward"/>
    <x v="17"/>
    <s v="(Blank)"/>
    <s v="Student Government *1"/>
    <x v="4"/>
    <n v="123.2"/>
    <n v="0"/>
    <n v="123.2"/>
    <n v="73.87"/>
    <n v="0"/>
    <n v="0"/>
  </r>
  <r>
    <s v="TAG001300 Student Government - Achievement Awards - Broward"/>
    <x v="18"/>
    <s v="(Blank)"/>
    <s v="Student Government *1"/>
    <x v="2"/>
    <n v="5600"/>
    <n v="0"/>
    <n v="5600"/>
    <n v="1768.44"/>
    <n v="0"/>
    <n v="0"/>
  </r>
  <r>
    <s v="TAG001300 Student Government - Achievement Awards - Broward"/>
    <x v="18"/>
    <s v="(Blank)"/>
    <s v="Student Government *1"/>
    <x v="4"/>
    <n v="156.80000000000001"/>
    <n v="0"/>
    <n v="156.80000000000001"/>
    <n v="49.52"/>
    <n v="0"/>
    <n v="0"/>
  </r>
  <r>
    <s v="TAG001301 Student Government - Broward House Projects"/>
    <x v="19"/>
    <s v="(Blank)"/>
    <s v="Student Government *1"/>
    <x v="2"/>
    <n v="4600"/>
    <n v="0"/>
    <n v="4600"/>
    <n v="489.06"/>
    <n v="0"/>
    <n v="0"/>
  </r>
  <r>
    <s v="TAG001301 Student Government - Broward House Projects"/>
    <x v="19"/>
    <s v="(Blank)"/>
    <s v="Student Government *1"/>
    <x v="4"/>
    <n v="248.5"/>
    <n v="0"/>
    <n v="248.5"/>
    <n v="18.03"/>
    <n v="0"/>
    <n v="0"/>
  </r>
  <r>
    <s v="TAG001301 Student Government - Broward House Projects"/>
    <x v="19"/>
    <s v="(Blank)"/>
    <s v="Student Government *1"/>
    <x v="1"/>
    <n v="4275"/>
    <n v="-1954"/>
    <n v="2321"/>
    <n v="196.2"/>
    <n v="0"/>
    <n v="0"/>
  </r>
  <r>
    <s v="TAG001307 Student Government - Cultural Awareness - Broward"/>
    <x v="20"/>
    <s v="(Blank)"/>
    <s v="Student Government *1"/>
    <x v="2"/>
    <n v="5994"/>
    <n v="-700"/>
    <n v="5294"/>
    <n v="4372.97"/>
    <n v="0"/>
    <n v="0"/>
  </r>
  <r>
    <s v="TAG001307 Student Government - Cultural Awareness - Broward"/>
    <x v="20"/>
    <s v="(Blank)"/>
    <s v="Student Government *1"/>
    <x v="4"/>
    <n v="265.83"/>
    <n v="0"/>
    <n v="265.83"/>
    <n v="197.47"/>
    <n v="0"/>
    <n v="0"/>
  </r>
  <r>
    <s v="TAG001307 Student Government - Cultural Awareness - Broward"/>
    <x v="20"/>
    <s v="(Blank)"/>
    <s v="Student Government *1"/>
    <x v="1"/>
    <n v="3500"/>
    <n v="700"/>
    <n v="4200"/>
    <n v="2680"/>
    <n v="0"/>
    <n v="0"/>
  </r>
  <r>
    <s v="TAG001308 Broward Campus - Student Services"/>
    <x v="21"/>
    <s v="(Blank)"/>
    <s v="Student Government *1"/>
    <x v="2"/>
    <n v="1597"/>
    <n v="0"/>
    <n v="1597"/>
    <n v="1241.6199999999999"/>
    <n v="0"/>
    <n v="0"/>
  </r>
  <r>
    <s v="TAG001308 Broward Campus - Student Services"/>
    <x v="21"/>
    <s v="(Blank)"/>
    <s v="Student Government *1"/>
    <x v="4"/>
    <n v="44.72"/>
    <n v="0"/>
    <n v="44.72"/>
    <n v="24.19"/>
    <n v="0"/>
    <n v="0"/>
  </r>
  <r>
    <s v="TAG001309 Student Government - Operations - Davie"/>
    <x v="22"/>
    <s v="(Blank)"/>
    <s v="Student Government *1"/>
    <x v="0"/>
    <n v="120789"/>
    <n v="0"/>
    <n v="0"/>
    <n v="0"/>
    <n v="0"/>
    <n v="0"/>
  </r>
  <r>
    <s v="TAG001309 Student Government - Operations - Davie"/>
    <x v="22"/>
    <s v="(Blank)"/>
    <s v="Student Government *1"/>
    <x v="1"/>
    <n v="146020"/>
    <n v="0"/>
    <n v="0"/>
    <n v="0"/>
    <n v="0"/>
    <n v="0"/>
  </r>
  <r>
    <s v="TAG001309 Student Government - Operations - Davie"/>
    <x v="22"/>
    <s v="(Blank)"/>
    <s v="Student Government *1"/>
    <x v="2"/>
    <n v="101200"/>
    <n v="0"/>
    <n v="0"/>
    <n v="0"/>
    <n v="0"/>
    <n v="0"/>
  </r>
  <r>
    <s v="TAG001310 Student Government - S.A.V.I - Jupiter"/>
    <x v="23"/>
    <s v="(Blank)"/>
    <s v="Student Government *1"/>
    <x v="2"/>
    <n v="6100"/>
    <n v="0"/>
    <n v="6100"/>
    <n v="2037.32"/>
    <n v="0"/>
    <n v="0"/>
  </r>
  <r>
    <s v="TAG001310 Student Government - S.A.V.I - Jupiter"/>
    <x v="23"/>
    <s v="(Blank)"/>
    <s v="Student Government *1"/>
    <x v="4"/>
    <n v="170.8"/>
    <n v="0"/>
    <n v="170.8"/>
    <n v="57.04"/>
    <n v="0"/>
    <n v="0"/>
  </r>
  <r>
    <s v="TAG001311 Student Government - Program Board - Jupiter"/>
    <x v="24"/>
    <s v="(Blank)"/>
    <s v="Student Government *1"/>
    <x v="2"/>
    <n v="90500"/>
    <n v="0"/>
    <n v="90500"/>
    <n v="47220.04"/>
    <n v="0"/>
    <n v="0"/>
  </r>
  <r>
    <s v="TAG001311 Student Government - Program Board - Jupiter"/>
    <x v="24"/>
    <s v="(Blank)"/>
    <s v="Student Government *1"/>
    <x v="4"/>
    <n v="3054.24"/>
    <n v="0"/>
    <n v="3054.24"/>
    <n v="1698.87"/>
    <n v="0"/>
    <n v="0"/>
  </r>
  <r>
    <s v="TAG001311 Student Government - Program Board - Jupiter"/>
    <x v="24"/>
    <s v="(Blank)"/>
    <s v="Student Government *1"/>
    <x v="1"/>
    <n v="18580"/>
    <n v="-1474"/>
    <n v="17106"/>
    <n v="13453.93"/>
    <n v="0"/>
    <n v="0"/>
  </r>
  <r>
    <s v="TAG001313 Student Government - Campus Recreation Facility Ops"/>
    <x v="25"/>
    <s v="(Blank)"/>
    <s v="Student Government *1"/>
    <x v="0"/>
    <n v="759974"/>
    <n v="0"/>
    <n v="0"/>
    <n v="0"/>
    <n v="0"/>
    <n v="0"/>
  </r>
  <r>
    <s v="TAG001313 Student Government - Campus Recreation Facility Ops"/>
    <x v="25"/>
    <s v="(Blank)"/>
    <s v="Student Government *1"/>
    <x v="1"/>
    <n v="398414"/>
    <n v="0"/>
    <n v="0"/>
    <n v="0"/>
    <n v="0"/>
    <n v="0"/>
  </r>
  <r>
    <s v="TAG001313 Student Government - Campus Recreation Facility Ops"/>
    <x v="25"/>
    <s v="(Blank)"/>
    <s v="Student Government *1"/>
    <x v="2"/>
    <n v="449000"/>
    <n v="0"/>
    <n v="0"/>
    <n v="0"/>
    <n v="0"/>
    <n v="0"/>
  </r>
  <r>
    <s v="TAG001313 Student Government - Campus Recreation Facility Ops"/>
    <x v="25"/>
    <s v="(Blank)"/>
    <s v="Student Government *1"/>
    <x v="3"/>
    <n v="101000"/>
    <n v="0"/>
    <n v="0"/>
    <n v="0"/>
    <n v="0"/>
    <n v="0"/>
  </r>
  <r>
    <s v="TAG001315 Student Government - Banquet"/>
    <x v="26"/>
    <s v="(Blank)"/>
    <s v="Student Government *1"/>
    <x v="2"/>
    <n v="4500"/>
    <n v="0"/>
    <n v="4500"/>
    <n v="1367"/>
    <n v="0"/>
    <n v="0"/>
  </r>
  <r>
    <s v="TAG001315 Student Government - Banquet"/>
    <x v="26"/>
    <s v="(Blank)"/>
    <s v="Student Government *1"/>
    <x v="4"/>
    <n v="126"/>
    <n v="0"/>
    <n v="126"/>
    <n v="38.28"/>
    <n v="0"/>
    <n v="0"/>
  </r>
  <r>
    <s v="TAG001316 Student Government - Student Affairs - Jupiter"/>
    <x v="27"/>
    <s v="(Blank)"/>
    <s v="Student Government *1"/>
    <x v="2"/>
    <n v="5418"/>
    <n v="0"/>
    <n v="5418"/>
    <n v="2007.78"/>
    <n v="0"/>
    <n v="0"/>
  </r>
  <r>
    <s v="TAG001316 Student Government - Student Affairs - Jupiter"/>
    <x v="27"/>
    <s v="(Blank)"/>
    <s v="Student Government *1"/>
    <x v="4"/>
    <n v="151.69999999999999"/>
    <n v="0"/>
    <n v="151.69999999999999"/>
    <n v="56.82"/>
    <n v="0"/>
    <n v="0"/>
  </r>
  <r>
    <s v="TAG001317 Sport Club Council"/>
    <x v="28"/>
    <s v="(Blank)"/>
    <s v="Student Government *1"/>
    <x v="2"/>
    <n v="71984"/>
    <n v="0"/>
    <n v="71984"/>
    <n v="57504.68"/>
    <n v="0"/>
    <n v="0"/>
  </r>
  <r>
    <s v="TAG001317 Sport Club Council"/>
    <x v="28"/>
    <s v="(Blank)"/>
    <s v="Student Government *1"/>
    <x v="4"/>
    <n v="2015.55"/>
    <n v="0"/>
    <n v="2015.55"/>
    <n v="1416.71"/>
    <n v="0"/>
    <n v="0"/>
  </r>
  <r>
    <s v="TAG001319 Student Government - House Projects - Jupiter"/>
    <x v="29"/>
    <s v="(Blank)"/>
    <s v="Student Government *1"/>
    <x v="2"/>
    <n v="1100"/>
    <n v="637.23"/>
    <n v="1737.23"/>
    <n v="793.15"/>
    <n v="0"/>
    <n v="0"/>
  </r>
  <r>
    <s v="TAG001319 Student Government - House Projects - Jupiter"/>
    <x v="29"/>
    <s v="(Blank)"/>
    <s v="Student Government *1"/>
    <x v="4"/>
    <n v="149.52000000000001"/>
    <n v="0"/>
    <n v="149.52000000000001"/>
    <n v="101.2"/>
    <n v="0"/>
    <n v="0"/>
  </r>
  <r>
    <s v="TAG001319 Student Government - House Projects - Jupiter"/>
    <x v="29"/>
    <s v="(Blank)"/>
    <s v="Student Government *1"/>
    <x v="1"/>
    <n v="4240"/>
    <n v="-911.23"/>
    <n v="3328.77"/>
    <n v="3101.27"/>
    <n v="0"/>
    <n v="0"/>
  </r>
  <r>
    <s v="TAG001320 Student Government - House Projects"/>
    <x v="30"/>
    <s v="(Blank)"/>
    <s v="Student Government *1"/>
    <x v="2"/>
    <n v="4500"/>
    <n v="0"/>
    <n v="4500"/>
    <n v="3007.55"/>
    <n v="0"/>
    <n v="0"/>
  </r>
  <r>
    <s v="TAG001320 Student Government - House Projects"/>
    <x v="30"/>
    <s v="(Blank)"/>
    <s v="Student Government *1"/>
    <x v="4"/>
    <n v="126"/>
    <n v="0"/>
    <n v="126"/>
    <n v="84.21"/>
    <n v="0"/>
    <n v="0"/>
  </r>
  <r>
    <s v="TAG001321 Student Government - Governor Executive Projects Broward"/>
    <x v="31"/>
    <s v="(Blank)"/>
    <s v="Student Government *1"/>
    <x v="2"/>
    <n v="18426"/>
    <n v="0"/>
    <n v="18426"/>
    <n v="5552.94"/>
    <n v="0"/>
    <n v="0"/>
  </r>
  <r>
    <s v="TAG001321 Student Government - Governor Executive Projects Broward"/>
    <x v="31"/>
    <s v="(Blank)"/>
    <s v="Student Government *1"/>
    <x v="4"/>
    <n v="515.92999999999995"/>
    <n v="0"/>
    <n v="515.92999999999995"/>
    <n v="155.49"/>
    <n v="0"/>
    <n v="0"/>
  </r>
  <r>
    <s v="TAG001322 Student Government - Governor Executive Projects Jupiter"/>
    <x v="32"/>
    <s v="(Blank)"/>
    <s v="Student Government *1"/>
    <x v="2"/>
    <n v="16800"/>
    <n v="6203"/>
    <n v="23003"/>
    <n v="15087.32"/>
    <n v="0"/>
    <n v="0"/>
  </r>
  <r>
    <s v="TAG001322 Student Government - Governor Executive Projects Jupiter"/>
    <x v="32"/>
    <s v="(Blank)"/>
    <s v="Student Government *1"/>
    <x v="4"/>
    <n v="470.4"/>
    <n v="0"/>
    <n v="470.4"/>
    <n v="421.02"/>
    <n v="0"/>
    <n v="0"/>
  </r>
  <r>
    <s v="TAG001323 Diversity Student Services - Jupiter"/>
    <x v="33"/>
    <s v="(Blank)"/>
    <s v="Student Government *1"/>
    <x v="2"/>
    <n v="10450"/>
    <n v="0"/>
    <n v="10450"/>
    <n v="5797.3"/>
    <n v="0"/>
    <n v="0"/>
  </r>
  <r>
    <s v="TAG001323 Diversity Student Services - Jupiter"/>
    <x v="33"/>
    <s v="(Blank)"/>
    <s v="Student Government *1"/>
    <x v="4"/>
    <n v="292.60000000000002"/>
    <n v="0"/>
    <n v="292.60000000000002"/>
    <n v="162.32"/>
    <n v="0"/>
    <n v="0"/>
  </r>
  <r>
    <s v="TAG001324 COSO Administration"/>
    <x v="34"/>
    <s v="(Blank)"/>
    <s v="Student Government *1"/>
    <x v="2"/>
    <n v="28831"/>
    <n v="0"/>
    <n v="28831"/>
    <n v="23689.57"/>
    <n v="0"/>
    <n v="0"/>
  </r>
  <r>
    <s v="TAG001324 COSO Administration"/>
    <x v="34"/>
    <s v="(Blank)"/>
    <s v="Student Government *1"/>
    <x v="4"/>
    <n v="1304.77"/>
    <n v="0"/>
    <n v="1304.77"/>
    <n v="870.57"/>
    <n v="0"/>
    <n v="0"/>
  </r>
  <r>
    <s v="TAG001324 COSO Administration"/>
    <x v="34"/>
    <s v="(Blank)"/>
    <s v="Student Government *1"/>
    <x v="1"/>
    <n v="17768"/>
    <n v="-3103"/>
    <n v="14665"/>
    <n v="9732.0499999999993"/>
    <n v="0"/>
    <n v="0"/>
  </r>
  <r>
    <s v="TAG001325 Campus Student Government Marketing - Jupiter"/>
    <x v="35"/>
    <s v="(Blank)"/>
    <s v="Student Government *1"/>
    <x v="2"/>
    <n v="3500"/>
    <n v="0"/>
    <n v="3500"/>
    <n v="586.74"/>
    <n v="0"/>
    <n v="0"/>
  </r>
  <r>
    <s v="TAG001325 Campus Student Government Marketing - Jupiter"/>
    <x v="35"/>
    <s v="(Blank)"/>
    <s v="Student Government *1"/>
    <x v="4"/>
    <n v="98"/>
    <n v="0"/>
    <n v="98"/>
    <n v="16.43"/>
    <n v="0"/>
    <n v="0"/>
  </r>
  <r>
    <s v="TAG001326 Campus Inter-Club Council - Jupiter"/>
    <x v="36"/>
    <s v="(Blank)"/>
    <s v="Student Government *1"/>
    <x v="2"/>
    <n v="6780"/>
    <n v="0"/>
    <n v="6780"/>
    <n v="5374.1"/>
    <n v="0"/>
    <n v="0"/>
  </r>
  <r>
    <s v="TAG001326 Campus Inter-Club Council - Jupiter"/>
    <x v="36"/>
    <s v="(Blank)"/>
    <s v="Student Government *1"/>
    <x v="4"/>
    <n v="189.84"/>
    <n v="0"/>
    <n v="189.84"/>
    <n v="143.72"/>
    <n v="0"/>
    <n v="0"/>
  </r>
  <r>
    <s v="TAG001327 Campus Club Accounts - Broward"/>
    <x v="37"/>
    <s v="(Blank)"/>
    <s v="Student Government *1"/>
    <x v="2"/>
    <n v="15000"/>
    <n v="0"/>
    <n v="15000"/>
    <n v="6919.38"/>
    <n v="0"/>
    <n v="0"/>
  </r>
  <r>
    <s v="TAG001327 Campus Club Accounts - Broward"/>
    <x v="37"/>
    <s v="(Blank)"/>
    <s v="Student Government *1"/>
    <x v="4"/>
    <n v="420"/>
    <n v="0"/>
    <n v="420"/>
    <n v="115.21"/>
    <n v="0"/>
    <n v="0"/>
  </r>
  <r>
    <s v="TAG001328 Campus Club Accounts - Jupiter"/>
    <x v="38"/>
    <s v="(Blank)"/>
    <s v="Student Government *1"/>
    <x v="2"/>
    <n v="20000"/>
    <n v="0"/>
    <n v="20000"/>
    <n v="7321.24"/>
    <n v="0"/>
    <n v="0"/>
  </r>
  <r>
    <s v="TAG001328 Campus Club Accounts - Jupiter"/>
    <x v="38"/>
    <s v="(Blank)"/>
    <s v="Student Government *1"/>
    <x v="4"/>
    <n v="560"/>
    <n v="0"/>
    <n v="560"/>
    <n v="124.06"/>
    <n v="0"/>
    <n v="0"/>
  </r>
  <r>
    <s v="TAG001329 Student Government - Stipends - Broward"/>
    <x v="39"/>
    <s v="(Blank)"/>
    <s v="Student Government *1"/>
    <x v="2"/>
    <n v="0"/>
    <n v="526.27"/>
    <n v="526.27"/>
    <n v="526.27"/>
    <n v="0"/>
    <n v="0"/>
  </r>
  <r>
    <s v="TAG001329 Student Government - Stipends - Broward"/>
    <x v="39"/>
    <s v="(Blank)"/>
    <s v="Student Government *1"/>
    <x v="4"/>
    <n v="2429.14"/>
    <n v="0"/>
    <n v="2429.14"/>
    <n v="1664.39"/>
    <n v="0"/>
    <n v="0"/>
  </r>
  <r>
    <s v="TAG001329 Student Government - Stipends - Broward"/>
    <x v="39"/>
    <s v="(Blank)"/>
    <s v="Student Government *1"/>
    <x v="1"/>
    <n v="86755"/>
    <n v="-10374.27"/>
    <n v="76380.73"/>
    <n v="64711.15"/>
    <n v="0"/>
    <n v="0"/>
  </r>
  <r>
    <s v="TAG001330 Student Government - Stipends"/>
    <x v="40"/>
    <s v="(Blank)"/>
    <s v="Student Government *1"/>
    <x v="2"/>
    <n v="400"/>
    <n v="138.18"/>
    <n v="538.17999999999995"/>
    <n v="538.17999999999995"/>
    <n v="0"/>
    <n v="0"/>
  </r>
  <r>
    <s v="TAG001330 Student Government - Stipends"/>
    <x v="40"/>
    <s v="(Blank)"/>
    <s v="Student Government *1"/>
    <x v="4"/>
    <n v="3233.69"/>
    <n v="0"/>
    <n v="3233.69"/>
    <n v="1857.83"/>
    <n v="0"/>
    <n v="0"/>
  </r>
  <r>
    <s v="TAG001330 Student Government - Stipends"/>
    <x v="40"/>
    <s v="(Blank)"/>
    <s v="Student Government *1"/>
    <x v="1"/>
    <n v="115089"/>
    <n v="-16911.18"/>
    <n v="98177.82"/>
    <n v="72630.429999999993"/>
    <n v="0"/>
    <n v="0"/>
  </r>
  <r>
    <s v="TAG001331 Student Government - Student Accessibility Services"/>
    <x v="41"/>
    <s v="(Blank)"/>
    <s v="Student Government *1"/>
    <x v="2"/>
    <n v="8000"/>
    <n v="0"/>
    <n v="8000"/>
    <n v="6096"/>
    <n v="0"/>
    <n v="0"/>
  </r>
  <r>
    <s v="TAG001331 Student Government - Student Accessibility Services"/>
    <x v="41"/>
    <s v="(Blank)"/>
    <s v="Student Government *1"/>
    <x v="4"/>
    <n v="224"/>
    <n v="0"/>
    <n v="224"/>
    <n v="170.69"/>
    <n v="0"/>
    <n v="0"/>
  </r>
  <r>
    <s v="TAG001332 Student Government - Night Owls"/>
    <x v="42"/>
    <s v="(Blank)"/>
    <s v="Student Government *1"/>
    <x v="2"/>
    <n v="27592"/>
    <n v="10000"/>
    <n v="37592"/>
    <n v="26286.32"/>
    <n v="0"/>
    <n v="0"/>
  </r>
  <r>
    <s v="TAG001332 Student Government - Night Owls"/>
    <x v="42"/>
    <s v="(Blank)"/>
    <s v="Student Government *1"/>
    <x v="4"/>
    <n v="3030.5"/>
    <n v="0"/>
    <n v="3030.5"/>
    <n v="1601.65"/>
    <n v="0"/>
    <n v="0"/>
  </r>
  <r>
    <s v="TAG001332 Student Government - Night Owls"/>
    <x v="42"/>
    <s v="(Blank)"/>
    <s v="Student Government *1"/>
    <x v="1"/>
    <n v="80640"/>
    <n v="-19346"/>
    <n v="61294"/>
    <n v="31024.86"/>
    <n v="0"/>
    <n v="0"/>
  </r>
  <r>
    <s v="TAG001333 Student Government - ICC Revenue - Broward"/>
    <x v="43"/>
    <s v="(Blank)"/>
    <s v="Student Government *1"/>
    <x v="2"/>
    <n v="1450"/>
    <n v="0"/>
    <n v="1450"/>
    <n v="187.03"/>
    <n v="0"/>
    <n v="0"/>
  </r>
  <r>
    <s v="TAG001333 Student Government - ICC Revenue - Broward"/>
    <x v="43"/>
    <s v="(Blank)"/>
    <s v="Student Government *1"/>
    <x v="4"/>
    <n v="40.6"/>
    <n v="0"/>
    <n v="40.6"/>
    <n v="5.24"/>
    <n v="0"/>
    <n v="0"/>
  </r>
  <r>
    <s v="TAG001334 Student Government - Governor - Projects"/>
    <x v="44"/>
    <s v="(Blank)"/>
    <s v="Student Government *1"/>
    <x v="2"/>
    <n v="30000"/>
    <n v="0"/>
    <n v="30000"/>
    <n v="14869.01"/>
    <n v="0"/>
    <n v="0"/>
  </r>
  <r>
    <s v="TAG001334 Student Government - Governor - Projects"/>
    <x v="44"/>
    <s v="(Blank)"/>
    <s v="Student Government *1"/>
    <x v="4"/>
    <n v="840"/>
    <n v="0"/>
    <n v="840"/>
    <n v="403.46"/>
    <n v="0"/>
    <n v="0"/>
  </r>
  <r>
    <s v="TAG001336 Student Government - COSO"/>
    <x v="45"/>
    <s v="(Blank)"/>
    <s v="Student Government *1"/>
    <x v="2"/>
    <n v="142996"/>
    <n v="0"/>
    <n v="142996"/>
    <n v="92996.89"/>
    <n v="0"/>
    <n v="0"/>
  </r>
  <r>
    <s v="TAG001336 Student Government - COSO"/>
    <x v="45"/>
    <s v="(Blank)"/>
    <s v="Student Government *1"/>
    <x v="4"/>
    <n v="4003.89"/>
    <n v="0"/>
    <n v="4003.89"/>
    <n v="2642.75"/>
    <n v="0"/>
    <n v="0"/>
  </r>
  <r>
    <s v="TAG001337 Student Government - House Contingency Broward"/>
    <x v="46"/>
    <s v="(Blank)"/>
    <s v="Student Government *1"/>
    <x v="2"/>
    <n v="3216"/>
    <n v="0"/>
    <n v="3216"/>
    <n v="0"/>
    <n v="0"/>
    <n v="0"/>
  </r>
  <r>
    <s v="TAG001337 Student Government - House Contingency Broward"/>
    <x v="46"/>
    <s v="(Blank)"/>
    <s v="Student Government *1"/>
    <x v="4"/>
    <n v="90.05"/>
    <n v="0"/>
    <n v="90.05"/>
    <n v="0"/>
    <n v="0"/>
    <n v="0"/>
  </r>
  <r>
    <s v="TAG001339 Student Government - Contingency"/>
    <x v="47"/>
    <s v="(Blank)"/>
    <s v="Student Government *1"/>
    <x v="2"/>
    <n v="12549"/>
    <n v="0"/>
    <n v="12549"/>
    <n v="1716.55"/>
    <n v="0"/>
    <n v="0"/>
  </r>
  <r>
    <s v="TAG001339 Student Government - Contingency"/>
    <x v="47"/>
    <s v="(Blank)"/>
    <s v="Student Government *1"/>
    <x v="4"/>
    <n v="351.37"/>
    <n v="0"/>
    <n v="351.37"/>
    <n v="4.43"/>
    <n v="0"/>
    <n v="0"/>
  </r>
  <r>
    <s v="TAG001341 Student Government - Aids/Peer Education"/>
    <x v="48"/>
    <s v="(Blank)"/>
    <s v="Student Government *1"/>
    <x v="2"/>
    <n v="10022"/>
    <n v="0"/>
    <n v="10022"/>
    <n v="9106.9699999999993"/>
    <n v="0"/>
    <n v="0"/>
  </r>
  <r>
    <s v="TAG001341 Student Government - Aids/Peer Education"/>
    <x v="48"/>
    <s v="(Blank)"/>
    <s v="Student Government *1"/>
    <x v="4"/>
    <n v="517.5"/>
    <n v="0"/>
    <n v="517.5"/>
    <n v="370.91"/>
    <n v="0"/>
    <n v="0"/>
  </r>
  <r>
    <s v="TAG001341 Student Government - Aids/Peer Education"/>
    <x v="48"/>
    <s v="(Blank)"/>
    <s v="Student Government *1"/>
    <x v="1"/>
    <n v="8460"/>
    <n v="-1512"/>
    <n v="6948"/>
    <n v="4140"/>
    <n v="0"/>
    <n v="0"/>
  </r>
  <r>
    <s v="TAG001342 Black Student Union"/>
    <x v="49"/>
    <s v="(Blank)"/>
    <s v="Student Government *1"/>
    <x v="2"/>
    <n v="95316"/>
    <n v="0"/>
    <n v="95316"/>
    <n v="49754.41"/>
    <n v="0"/>
    <n v="0"/>
  </r>
  <r>
    <s v="TAG001342 Black Student Union"/>
    <x v="49"/>
    <s v="(Blank)"/>
    <s v="Student Government *1"/>
    <x v="4"/>
    <n v="3826.93"/>
    <n v="0"/>
    <n v="3826.93"/>
    <n v="1899.55"/>
    <n v="0"/>
    <n v="0"/>
  </r>
  <r>
    <s v="TAG001342 Black Student Union"/>
    <x v="49"/>
    <s v="(Blank)"/>
    <s v="Student Government *1"/>
    <x v="1"/>
    <n v="41360"/>
    <n v="-4731"/>
    <n v="36629"/>
    <n v="20418.05"/>
    <n v="0"/>
    <n v="0"/>
  </r>
  <r>
    <s v="TAG001343 Student Government - Administration - Broward"/>
    <x v="50"/>
    <s v="(Blank)"/>
    <s v="Student Government *1"/>
    <x v="2"/>
    <n v="40500"/>
    <n v="0"/>
    <n v="40500"/>
    <n v="21960.240000000002"/>
    <n v="0"/>
    <n v="0"/>
  </r>
  <r>
    <s v="TAG001343 Student Government - Administration - Broward"/>
    <x v="50"/>
    <s v="(Blank)"/>
    <s v="Student Government *1"/>
    <x v="4"/>
    <n v="1134"/>
    <n v="0"/>
    <n v="1134"/>
    <n v="599.13"/>
    <n v="0"/>
    <n v="0"/>
  </r>
  <r>
    <s v="TAG001344 Student Government - Administration - Jupiter"/>
    <x v="51"/>
    <s v="(Blank)"/>
    <s v="Student Government *1"/>
    <x v="2"/>
    <n v="3405"/>
    <n v="0"/>
    <n v="3405"/>
    <n v="1897.79"/>
    <n v="0"/>
    <n v="0"/>
  </r>
  <r>
    <s v="TAG001344 Student Government - Administration - Jupiter"/>
    <x v="51"/>
    <s v="(Blank)"/>
    <s v="Student Government *1"/>
    <x v="4"/>
    <n v="1446.56"/>
    <n v="0"/>
    <n v="1446.56"/>
    <n v="869.62"/>
    <n v="0"/>
    <n v="0"/>
  </r>
  <r>
    <s v="TAG001344 Student Government - Administration - Jupiter"/>
    <x v="51"/>
    <s v="(Blank)"/>
    <s v="Student Government *1"/>
    <x v="1"/>
    <n v="48258"/>
    <n v="-12432"/>
    <n v="35826"/>
    <n v="29333.14"/>
    <n v="0"/>
    <n v="0"/>
  </r>
  <r>
    <s v="TAG001345 Student Government - Administration"/>
    <x v="52"/>
    <s v="(Blank)"/>
    <s v="Student Government *1"/>
    <x v="2"/>
    <n v="10500"/>
    <n v="0"/>
    <n v="10500"/>
    <n v="7108.62"/>
    <n v="0"/>
    <n v="0"/>
  </r>
  <r>
    <s v="TAG001345 Student Government - Administration"/>
    <x v="52"/>
    <s v="(Blank)"/>
    <s v="Student Government *1"/>
    <x v="4"/>
    <n v="294"/>
    <n v="0"/>
    <n v="294"/>
    <n v="198.49"/>
    <n v="0"/>
    <n v="0"/>
  </r>
  <r>
    <s v="TAG001347 Unallocated Student Activity Fees"/>
    <x v="53"/>
    <s v="BT-685 FY18-CI+A - Student Union  Renovation-Boca"/>
    <s v="Student Government *1"/>
    <x v="2"/>
    <n v="0"/>
    <n v="0"/>
    <n v="0"/>
    <n v="0"/>
    <n v="0"/>
    <n v="0"/>
  </r>
  <r>
    <s v="TAG001347 Unallocated Student Activity Fees"/>
    <x v="53"/>
    <s v="(Blank)"/>
    <s v="Student Government *1"/>
    <x v="2"/>
    <n v="60000"/>
    <n v="-60000"/>
    <n v="0"/>
    <n v="276335.82"/>
    <n v="0"/>
    <n v="0"/>
  </r>
  <r>
    <s v="TAG001347 Unallocated Student Activity Fees"/>
    <x v="53"/>
    <s v="(Blank)"/>
    <s v="Student Government *1"/>
    <x v="4"/>
    <n v="1680"/>
    <n v="0"/>
    <n v="1680"/>
    <n v="94138"/>
    <n v="0"/>
    <n v="0"/>
  </r>
  <r>
    <s v="TAG001488 Student Government - Conference Travel"/>
    <x v="54"/>
    <s v="(Blank)"/>
    <s v="Student Government *1"/>
    <x v="2"/>
    <n v="75000"/>
    <n v="0"/>
    <n v="75000"/>
    <n v="65935.42"/>
    <n v="0"/>
    <n v="0"/>
  </r>
  <r>
    <s v="TAG001488 Student Government - Conference Travel"/>
    <x v="54"/>
    <s v="(Blank)"/>
    <s v="Student Government *1"/>
    <x v="4"/>
    <n v="2283.6799999999998"/>
    <n v="0"/>
    <n v="2283.6799999999998"/>
    <n v="1963.52"/>
    <n v="0"/>
    <n v="0"/>
  </r>
  <r>
    <s v="TAG001488 Student Government - Conference Travel"/>
    <x v="54"/>
    <s v="(Blank)"/>
    <s v="Student Government *1"/>
    <x v="1"/>
    <n v="6560"/>
    <n v="0"/>
    <n v="6560"/>
    <n v="5319.33"/>
    <n v="0"/>
    <n v="0"/>
  </r>
  <r>
    <s v="TAG001489 Student Government - Program Board"/>
    <x v="55"/>
    <s v="(Blank)"/>
    <s v="Student Government *1"/>
    <x v="2"/>
    <n v="369570"/>
    <n v="0"/>
    <n v="369570"/>
    <n v="334749.31"/>
    <n v="0"/>
    <n v="0"/>
  </r>
  <r>
    <s v="TAG001489 Student Government - Program Board"/>
    <x v="55"/>
    <s v="(Blank)"/>
    <s v="Student Government *1"/>
    <x v="4"/>
    <n v="12313.28"/>
    <n v="0"/>
    <n v="12313.28"/>
    <n v="10153.01"/>
    <n v="0"/>
    <n v="0"/>
  </r>
  <r>
    <s v="TAG001489 Student Government - Program Board"/>
    <x v="55"/>
    <s v="(Blank)"/>
    <s v="Student Government *1"/>
    <x v="1"/>
    <n v="70190"/>
    <n v="-15743"/>
    <n v="54447"/>
    <n v="34851.35"/>
    <n v="0"/>
    <n v="0"/>
  </r>
  <r>
    <s v="TAG001490 Student Government - S.A.V.I"/>
    <x v="56"/>
    <s v="(Blank)"/>
    <s v="Student Government *1"/>
    <x v="2"/>
    <n v="15000"/>
    <n v="0"/>
    <n v="15000"/>
    <n v="10719.21"/>
    <n v="0"/>
    <n v="0"/>
  </r>
  <r>
    <s v="TAG001490 Student Government - S.A.V.I"/>
    <x v="56"/>
    <s v="(Blank)"/>
    <s v="Student Government *1"/>
    <x v="4"/>
    <n v="2704.03"/>
    <n v="0"/>
    <n v="2704.03"/>
    <n v="1557.99"/>
    <n v="0"/>
    <n v="0"/>
  </r>
  <r>
    <s v="TAG001490 Student Government - S.A.V.I"/>
    <x v="56"/>
    <s v="(Blank)"/>
    <s v="Student Government *1"/>
    <x v="1"/>
    <n v="14864"/>
    <n v="-1523"/>
    <n v="13341"/>
    <n v="11592.87"/>
    <n v="0"/>
    <n v="0"/>
  </r>
  <r>
    <s v="TAG001490 Student Government - S.A.V.I"/>
    <x v="56"/>
    <s v="(Blank)"/>
    <s v="Student Government *1"/>
    <x v="0"/>
    <n v="66708.58"/>
    <n v="0"/>
    <n v="66708.58"/>
    <n v="39738.03"/>
    <n v="0"/>
    <n v="0"/>
  </r>
  <r>
    <s v="TAG001492 Director of Student Media"/>
    <x v="57"/>
    <s v="(Blank)"/>
    <s v="Student Government *1"/>
    <x v="2"/>
    <n v="8000"/>
    <n v="0"/>
    <n v="8000"/>
    <n v="7091.09"/>
    <n v="0"/>
    <n v="0"/>
  </r>
  <r>
    <s v="TAG001492 Director of Student Media"/>
    <x v="57"/>
    <s v="(Blank)"/>
    <s v="Student Government *1"/>
    <x v="4"/>
    <n v="6200.24"/>
    <n v="0"/>
    <n v="6200.24"/>
    <n v="5793.92"/>
    <n v="0"/>
    <n v="0"/>
  </r>
  <r>
    <s v="TAG001492 Director of Student Media"/>
    <x v="57"/>
    <s v="(Blank)"/>
    <s v="Student Government *1"/>
    <x v="1"/>
    <n v="12600"/>
    <n v="-2729.65"/>
    <n v="9870.35"/>
    <n v="4685.3"/>
    <n v="0"/>
    <n v="0"/>
  </r>
  <r>
    <s v="TAG001492 Director of Student Media"/>
    <x v="57"/>
    <s v="(Blank)"/>
    <s v="Student Government *1"/>
    <x v="0"/>
    <n v="200837.08"/>
    <n v="2729.65"/>
    <n v="203566.73"/>
    <n v="202732.6"/>
    <n v="0.01"/>
    <n v="0"/>
  </r>
  <r>
    <s v="TAG001493 Diversity Award Training"/>
    <x v="58"/>
    <s v="(Blank)"/>
    <s v="Student Government *1"/>
    <x v="2"/>
    <n v="24000"/>
    <n v="0"/>
    <n v="24000"/>
    <n v="13450.89"/>
    <n v="0"/>
    <n v="0"/>
  </r>
  <r>
    <s v="TAG001493 Diversity Award Training"/>
    <x v="58"/>
    <s v="(Blank)"/>
    <s v="Student Government *1"/>
    <x v="4"/>
    <n v="977.76"/>
    <n v="0"/>
    <n v="977.76"/>
    <n v="621.57000000000005"/>
    <n v="0"/>
    <n v="0"/>
  </r>
  <r>
    <s v="TAG001493 Diversity Award Training"/>
    <x v="58"/>
    <s v="(Blank)"/>
    <s v="Student Government *1"/>
    <x v="1"/>
    <n v="10920"/>
    <n v="0"/>
    <n v="10920"/>
    <n v="8318.68"/>
    <n v="0"/>
    <n v="0"/>
  </r>
  <r>
    <s v="TAG001494 Graduate and Professional Clubs"/>
    <x v="59"/>
    <s v="(Blank)"/>
    <s v="Student Government *1"/>
    <x v="2"/>
    <n v="36800"/>
    <n v="0"/>
    <n v="36800"/>
    <n v="16415.509999999998"/>
    <n v="0"/>
    <n v="0"/>
  </r>
  <r>
    <s v="TAG001494 Graduate and Professional Clubs"/>
    <x v="59"/>
    <s v="(Blank)"/>
    <s v="Student Government *1"/>
    <x v="4"/>
    <n v="1030.4000000000001"/>
    <n v="0"/>
    <n v="1030.4000000000001"/>
    <n v="394.15"/>
    <n v="0"/>
    <n v="0"/>
  </r>
  <r>
    <s v="TAG001495 Graduate Student Association"/>
    <x v="60"/>
    <s v="(Blank)"/>
    <s v="Student Government *1"/>
    <x v="2"/>
    <n v="160147"/>
    <n v="18600"/>
    <n v="178747"/>
    <n v="78338.2"/>
    <n v="0"/>
    <n v="0"/>
  </r>
  <r>
    <s v="TAG001495 Graduate Student Association"/>
    <x v="60"/>
    <s v="(Blank)"/>
    <s v="Student Government *1"/>
    <x v="4"/>
    <n v="5549.26"/>
    <n v="0"/>
    <n v="5549.26"/>
    <n v="3020.36"/>
    <n v="0"/>
    <n v="0"/>
  </r>
  <r>
    <s v="TAG001495 Graduate Student Association"/>
    <x v="60"/>
    <s v="(Blank)"/>
    <s v="Student Government *1"/>
    <x v="1"/>
    <n v="38041"/>
    <n v="-3476"/>
    <n v="34565"/>
    <n v="30879.65"/>
    <n v="0"/>
    <n v="0"/>
  </r>
  <r>
    <s v="TAG001496 Homecoming"/>
    <x v="61"/>
    <s v="(Blank)"/>
    <s v="Student Government *1"/>
    <x v="2"/>
    <n v="174590"/>
    <n v="0"/>
    <n v="174590"/>
    <n v="150098.29"/>
    <n v="0"/>
    <n v="0"/>
  </r>
  <r>
    <s v="TAG001496 Homecoming"/>
    <x v="61"/>
    <s v="(Blank)"/>
    <s v="Student Government *1"/>
    <x v="4"/>
    <n v="6009.92"/>
    <n v="0"/>
    <n v="6009.92"/>
    <n v="4570.41"/>
    <n v="0"/>
    <n v="0"/>
  </r>
  <r>
    <s v="TAG001496 Homecoming"/>
    <x v="61"/>
    <s v="(Blank)"/>
    <s v="Student Government *1"/>
    <x v="1"/>
    <n v="40050"/>
    <n v="-24510.34"/>
    <n v="15539.66"/>
    <n v="14032.66"/>
    <n v="0"/>
    <n v="0"/>
  </r>
  <r>
    <s v="TAG001498 LGBTQA Resource Center"/>
    <x v="62"/>
    <s v="(Blank)"/>
    <s v="Student Government *1"/>
    <x v="2"/>
    <n v="13800"/>
    <n v="-506.27"/>
    <n v="13293.73"/>
    <n v="4861.49"/>
    <n v="0"/>
    <n v="0"/>
  </r>
  <r>
    <s v="TAG001498 LGBTQA Resource Center"/>
    <x v="62"/>
    <s v="(Blank)"/>
    <s v="Student Government *1"/>
    <x v="4"/>
    <n v="1840.94"/>
    <n v="0"/>
    <n v="1840.94"/>
    <n v="1500.02"/>
    <n v="0"/>
    <n v="0"/>
  </r>
  <r>
    <s v="TAG001498 LGBTQA Resource Center"/>
    <x v="62"/>
    <s v="(Blank)"/>
    <s v="Student Government *1"/>
    <x v="0"/>
    <n v="51947.86"/>
    <n v="506.27"/>
    <n v="52454.13"/>
    <n v="52454.16"/>
    <n v="0"/>
    <n v="0"/>
  </r>
  <r>
    <s v="TAG001499 Student Government - Lobby"/>
    <x v="63"/>
    <s v="(Blank)"/>
    <s v="Student Government *1"/>
    <x v="2"/>
    <n v="13985"/>
    <n v="0"/>
    <n v="13985"/>
    <n v="8315.5"/>
    <n v="0"/>
    <n v="0"/>
  </r>
  <r>
    <s v="TAG001499 Student Government - Lobby"/>
    <x v="63"/>
    <s v="(Blank)"/>
    <s v="Student Government *1"/>
    <x v="4"/>
    <n v="391.58"/>
    <n v="0"/>
    <n v="391.58"/>
    <n v="232.83"/>
    <n v="0"/>
    <n v="0"/>
  </r>
  <r>
    <s v="TAG001500 Office of Greek Life"/>
    <x v="64"/>
    <s v="(Blank)"/>
    <s v="Student Government *1"/>
    <x v="2"/>
    <n v="20020"/>
    <n v="-1200"/>
    <n v="18820"/>
    <n v="17467.689999999999"/>
    <n v="0"/>
    <n v="0"/>
  </r>
  <r>
    <s v="TAG001500 Office of Greek Life"/>
    <x v="64"/>
    <s v="(Blank)"/>
    <s v="Student Government *1"/>
    <x v="4"/>
    <n v="4569.58"/>
    <n v="0"/>
    <n v="4569.58"/>
    <n v="3956.76"/>
    <n v="0"/>
    <n v="0"/>
  </r>
  <r>
    <s v="TAG001500 Office of Greek Life"/>
    <x v="64"/>
    <s v="(Blank)"/>
    <s v="Student Government *1"/>
    <x v="1"/>
    <n v="6900"/>
    <n v="1200"/>
    <n v="8100"/>
    <n v="7195"/>
    <n v="0"/>
    <n v="0"/>
  </r>
  <r>
    <s v="TAG001500 Office of Greek Life"/>
    <x v="64"/>
    <s v="(Blank)"/>
    <s v="Student Government *1"/>
    <x v="0"/>
    <n v="136279.38"/>
    <n v="0"/>
    <n v="136279.38"/>
    <n v="131823.95000000001"/>
    <n v="0"/>
    <n v="0"/>
  </r>
  <r>
    <s v="TAG001501 Student Accessibility Week"/>
    <x v="65"/>
    <s v="(Blank)"/>
    <s v="Student Government *1"/>
    <x v="2"/>
    <n v="7782"/>
    <n v="0"/>
    <n v="7782"/>
    <n v="2802.77"/>
    <n v="0"/>
    <n v="0"/>
  </r>
  <r>
    <s v="TAG001501 Student Accessibility Week"/>
    <x v="65"/>
    <s v="(Blank)"/>
    <s v="Student Government *1"/>
    <x v="4"/>
    <n v="217.9"/>
    <n v="0"/>
    <n v="217.9"/>
    <n v="75.680000000000007"/>
    <n v="0"/>
    <n v="0"/>
  </r>
  <r>
    <s v="TAG001502 President Executive Projects"/>
    <x v="66"/>
    <s v="(Blank)"/>
    <s v="Student Government *1"/>
    <x v="2"/>
    <n v="60000"/>
    <n v="136145.34"/>
    <n v="196145.34"/>
    <n v="19066.48"/>
    <n v="0"/>
    <n v="0"/>
  </r>
  <r>
    <s v="TAG001502 President Executive Projects"/>
    <x v="66"/>
    <s v="(Blank)"/>
    <s v="Student Government *1"/>
    <x v="4"/>
    <n v="1680"/>
    <n v="0"/>
    <n v="1680"/>
    <n v="586.46"/>
    <n v="0"/>
    <n v="0"/>
  </r>
  <r>
    <s v="TAG001503 Radio Station"/>
    <x v="67"/>
    <s v="(Blank)"/>
    <s v="Student Government *1"/>
    <x v="2"/>
    <n v="30100"/>
    <n v="0"/>
    <n v="30100"/>
    <n v="23062.42"/>
    <n v="0"/>
    <n v="0"/>
  </r>
  <r>
    <s v="TAG001503 Radio Station"/>
    <x v="67"/>
    <s v="(Blank)"/>
    <s v="Student Government *1"/>
    <x v="4"/>
    <n v="1928.95"/>
    <n v="0"/>
    <n v="1928.95"/>
    <n v="1127.3800000000001"/>
    <n v="0"/>
    <n v="0"/>
  </r>
  <r>
    <s v="TAG001503 Radio Station"/>
    <x v="67"/>
    <s v="(Blank)"/>
    <s v="Student Government *1"/>
    <x v="1"/>
    <n v="38791"/>
    <n v="-6546"/>
    <n v="32245"/>
    <n v="18958.64"/>
    <n v="0"/>
    <n v="0"/>
  </r>
  <r>
    <s v="TAG001504 Senate Contingency"/>
    <x v="68"/>
    <s v="(Blank)"/>
    <s v="Student Government *1"/>
    <x v="2"/>
    <n v="40000"/>
    <n v="0"/>
    <n v="40000"/>
    <n v="287.48"/>
    <n v="0"/>
    <n v="0"/>
  </r>
  <r>
    <s v="TAG001504 Senate Contingency"/>
    <x v="68"/>
    <s v="(Blank)"/>
    <s v="Student Government *1"/>
    <x v="4"/>
    <n v="1120"/>
    <n v="0"/>
    <n v="1120"/>
    <n v="8.0500000000000007"/>
    <n v="0"/>
    <n v="0"/>
  </r>
  <r>
    <s v="TAG001505 Student Government - Accounting &amp; Budget Office"/>
    <x v="69"/>
    <s v="(Blank)"/>
    <s v="Student Government *1"/>
    <x v="2"/>
    <n v="6300"/>
    <n v="1500"/>
    <n v="7800"/>
    <n v="7119.83"/>
    <n v="0"/>
    <n v="0"/>
  </r>
  <r>
    <s v="TAG001505 Student Government - Accounting &amp; Budget Office"/>
    <x v="69"/>
    <s v="(Blank)"/>
    <s v="Student Government *1"/>
    <x v="4"/>
    <n v="6140.49"/>
    <n v="0"/>
    <n v="6140.49"/>
    <n v="4755.84"/>
    <n v="0"/>
    <n v="0"/>
  </r>
  <r>
    <s v="TAG001505 Student Government - Accounting &amp; Budget Office"/>
    <x v="69"/>
    <s v="(Blank)"/>
    <s v="Student Government *1"/>
    <x v="1"/>
    <n v="6560"/>
    <n v="11347.13"/>
    <n v="17907.13"/>
    <n v="17907.13"/>
    <n v="0"/>
    <n v="0"/>
  </r>
  <r>
    <s v="TAG001505 Student Government - Accounting &amp; Budget Office"/>
    <x v="69"/>
    <s v="(Blank)"/>
    <s v="Student Government *1"/>
    <x v="0"/>
    <n v="206443.23"/>
    <n v="-26847.13"/>
    <n v="179596.1"/>
    <n v="159397.29999999999"/>
    <n v="0"/>
    <n v="0"/>
  </r>
  <r>
    <s v="TAG001506 Student Government - Elections"/>
    <x v="70"/>
    <s v="(Blank)"/>
    <s v="Student Government *1"/>
    <x v="2"/>
    <n v="4000"/>
    <n v="0"/>
    <n v="4000"/>
    <n v="2617.94"/>
    <n v="0"/>
    <n v="0"/>
  </r>
  <r>
    <s v="TAG001506 Student Government - Elections"/>
    <x v="70"/>
    <s v="(Blank)"/>
    <s v="Student Government *1"/>
    <x v="4"/>
    <n v="660.1"/>
    <n v="0"/>
    <n v="660.1"/>
    <n v="272.91000000000003"/>
    <n v="0"/>
    <n v="0"/>
  </r>
  <r>
    <s v="TAG001506 Student Government - Elections"/>
    <x v="70"/>
    <s v="(Blank)"/>
    <s v="Student Government *1"/>
    <x v="1"/>
    <n v="19575"/>
    <n v="-5037"/>
    <n v="14538"/>
    <n v="7587.92"/>
    <n v="0"/>
    <n v="0"/>
  </r>
  <r>
    <s v="TAG001507 Student Government - Judicial Branch"/>
    <x v="71"/>
    <s v="(Blank)"/>
    <s v="Student Government *1"/>
    <x v="2"/>
    <n v="1900"/>
    <n v="0"/>
    <n v="1900"/>
    <n v="695"/>
    <n v="0"/>
    <n v="0"/>
  </r>
  <r>
    <s v="TAG001507 Student Government - Judicial Branch"/>
    <x v="71"/>
    <s v="(Blank)"/>
    <s v="Student Government *1"/>
    <x v="4"/>
    <n v="188.66"/>
    <n v="0"/>
    <n v="188.66"/>
    <n v="122.7"/>
    <n v="0"/>
    <n v="0"/>
  </r>
  <r>
    <s v="TAG001507 Student Government - Judicial Branch"/>
    <x v="71"/>
    <s v="(Blank)"/>
    <s v="Student Government *1"/>
    <x v="1"/>
    <n v="4838"/>
    <n v="0"/>
    <n v="4838"/>
    <n v="3687.25"/>
    <n v="0"/>
    <n v="0"/>
  </r>
  <r>
    <s v="TAG001508 Student Government - Television Station"/>
    <x v="72"/>
    <s v="(Blank)"/>
    <s v="Student Government *1"/>
    <x v="2"/>
    <n v="35000"/>
    <n v="0"/>
    <n v="35000"/>
    <n v="26030.05"/>
    <n v="0"/>
    <n v="0"/>
  </r>
  <r>
    <s v="TAG001508 Student Government - Television Station"/>
    <x v="72"/>
    <s v="(Blank)"/>
    <s v="Student Government *1"/>
    <x v="4"/>
    <n v="2038.4"/>
    <n v="0"/>
    <n v="2038.4"/>
    <n v="1649.12"/>
    <n v="0"/>
    <n v="0"/>
  </r>
  <r>
    <s v="TAG001508 Student Government - Television Station"/>
    <x v="72"/>
    <s v="(Blank)"/>
    <s v="Student Government *1"/>
    <x v="1"/>
    <n v="37800"/>
    <n v="0"/>
    <n v="37800"/>
    <n v="35703.75"/>
    <n v="0"/>
    <n v="0"/>
  </r>
  <r>
    <s v="TAG001509 Student Government - Advisor Office"/>
    <x v="73"/>
    <s v="(Blank)"/>
    <s v="Student Government *1"/>
    <x v="2"/>
    <n v="23889"/>
    <n v="0"/>
    <n v="23889"/>
    <n v="9822.8700000000008"/>
    <n v="0"/>
    <n v="0"/>
  </r>
  <r>
    <s v="TAG001509 Student Government - Advisor Office"/>
    <x v="73"/>
    <s v="(Blank)"/>
    <s v="Student Government *1"/>
    <x v="4"/>
    <n v="4442.8100000000004"/>
    <n v="0"/>
    <n v="4442.8100000000004"/>
    <n v="2444.89"/>
    <n v="0"/>
    <n v="0"/>
  </r>
  <r>
    <s v="TAG001509 Student Government - Advisor Office"/>
    <x v="73"/>
    <s v="(Blank)"/>
    <s v="Student Government *1"/>
    <x v="1"/>
    <n v="8800"/>
    <n v="0"/>
    <n v="8800"/>
    <n v="7207.59"/>
    <n v="0"/>
    <n v="0"/>
  </r>
  <r>
    <s v="TAG001509 Student Government - Advisor Office"/>
    <x v="73"/>
    <s v="(Blank)"/>
    <s v="Student Government *1"/>
    <x v="0"/>
    <n v="125982.73"/>
    <n v="0"/>
    <n v="125982.73"/>
    <n v="74157.149999999994"/>
    <n v="0"/>
    <n v="0"/>
  </r>
  <r>
    <s v="TAG001510 Student Government - Operations"/>
    <x v="74"/>
    <s v="(Blank)"/>
    <s v="Student Government *1"/>
    <x v="2"/>
    <n v="5250"/>
    <n v="0"/>
    <n v="5250"/>
    <n v="4671.09"/>
    <n v="0"/>
    <n v="0"/>
  </r>
  <r>
    <s v="TAG001510 Student Government - Operations"/>
    <x v="74"/>
    <s v="(Blank)"/>
    <s v="Student Government *1"/>
    <x v="4"/>
    <n v="147"/>
    <n v="0"/>
    <n v="147"/>
    <n v="121.9"/>
    <n v="0"/>
    <n v="0"/>
  </r>
  <r>
    <s v="TAG001511 Student Government - Senate"/>
    <x v="75"/>
    <s v="(Blank)"/>
    <s v="Student Government *1"/>
    <x v="2"/>
    <n v="6000"/>
    <n v="0"/>
    <n v="6000"/>
    <n v="0"/>
    <n v="0"/>
    <n v="0"/>
  </r>
  <r>
    <s v="TAG001511 Student Government - Senate"/>
    <x v="75"/>
    <s v="(Blank)"/>
    <s v="Student Government *1"/>
    <x v="4"/>
    <n v="168"/>
    <n v="0"/>
    <n v="168"/>
    <n v="0"/>
    <n v="0"/>
    <n v="0"/>
  </r>
  <r>
    <s v="TAG001512 Student Leadership Conference"/>
    <x v="76"/>
    <s v="(Blank)"/>
    <s v="Student Government *1"/>
    <x v="2"/>
    <n v="0"/>
    <n v="0"/>
    <n v="0"/>
    <n v="56.27"/>
    <n v="0"/>
    <n v="0"/>
  </r>
  <r>
    <s v="TAG001512 Student Leadership Conference"/>
    <x v="76"/>
    <s v="(Blank)"/>
    <s v="Student Government *1"/>
    <x v="4"/>
    <n v="0"/>
    <n v="0"/>
    <n v="0"/>
    <n v="1.58"/>
    <n v="0"/>
    <n v="0"/>
  </r>
  <r>
    <s v="TAG001513 Traditions Projects-Diver. Way"/>
    <x v="77"/>
    <s v="(Blank)"/>
    <s v="Student Government *1"/>
    <x v="2"/>
    <n v="64089"/>
    <n v="0"/>
    <n v="64089"/>
    <n v="60418.99"/>
    <n v="0"/>
    <n v="0"/>
  </r>
  <r>
    <s v="TAG001513 Traditions Projects-Diver. Way"/>
    <x v="77"/>
    <s v="(Blank)"/>
    <s v="Student Government *1"/>
    <x v="4"/>
    <n v="1794.49"/>
    <n v="0"/>
    <n v="1794.49"/>
    <n v="1642.42"/>
    <n v="0"/>
    <n v="0"/>
  </r>
  <r>
    <s v="TAG001514 University Press Newspaper"/>
    <x v="78"/>
    <s v="(Blank)"/>
    <s v="Student Government *1"/>
    <x v="2"/>
    <n v="16530"/>
    <n v="100"/>
    <n v="16630"/>
    <n v="12745.87"/>
    <n v="0"/>
    <n v="0"/>
  </r>
  <r>
    <s v="TAG001514 University Press Newspaper"/>
    <x v="78"/>
    <s v="(Blank)"/>
    <s v="Student Government *1"/>
    <x v="4"/>
    <n v="1416.18"/>
    <n v="0"/>
    <n v="1416.18"/>
    <n v="825.89"/>
    <n v="0"/>
    <n v="0"/>
  </r>
  <r>
    <s v="TAG001514 University Press Newspaper"/>
    <x v="78"/>
    <s v="(Blank)"/>
    <s v="Student Government *1"/>
    <x v="1"/>
    <n v="34048"/>
    <n v="-5903"/>
    <n v="28145"/>
    <n v="19670.22"/>
    <n v="0"/>
    <n v="0"/>
  </r>
  <r>
    <s v="TAG001515 University Wide Stipends"/>
    <x v="79"/>
    <s v="(Blank)"/>
    <s v="Student Government *1"/>
    <x v="2"/>
    <n v="6500"/>
    <n v="9800"/>
    <n v="16300"/>
    <n v="9638.85"/>
    <n v="0"/>
    <n v="0"/>
  </r>
  <r>
    <s v="TAG001515 University Wide Stipends"/>
    <x v="79"/>
    <s v="(Blank)"/>
    <s v="Student Government *1"/>
    <x v="4"/>
    <n v="2413.04"/>
    <n v="0"/>
    <n v="2413.04"/>
    <n v="1969.37"/>
    <n v="0"/>
    <n v="0"/>
  </r>
  <r>
    <s v="TAG001515 University Wide Stipends"/>
    <x v="79"/>
    <s v="(Blank)"/>
    <s v="Student Government *1"/>
    <x v="1"/>
    <n v="79680"/>
    <n v="-5968"/>
    <n v="73712"/>
    <n v="67161.990000000005"/>
    <n v="0"/>
    <n v="0"/>
  </r>
  <r>
    <s v="TAG001516 Military and Veterans Student Success Center"/>
    <x v="80"/>
    <s v="(Blank)"/>
    <s v="Student Government *1"/>
    <x v="2"/>
    <n v="9750"/>
    <n v="0"/>
    <n v="9750"/>
    <n v="2357.12"/>
    <n v="0"/>
    <n v="0"/>
  </r>
  <r>
    <s v="TAG001516 Military and Veterans Student Success Center"/>
    <x v="80"/>
    <s v="(Blank)"/>
    <s v="Student Government *1"/>
    <x v="4"/>
    <n v="273"/>
    <n v="0"/>
    <n v="273"/>
    <n v="65.27"/>
    <n v="0"/>
    <n v="0"/>
  </r>
  <r>
    <s v="TAG001517 Student Government - Vice President's Executive Project"/>
    <x v="81"/>
    <s v="(Blank)"/>
    <s v="Student Government *1"/>
    <x v="2"/>
    <n v="5500"/>
    <n v="0"/>
    <n v="5500"/>
    <n v="2453.8200000000002"/>
    <n v="0"/>
    <n v="0"/>
  </r>
  <r>
    <s v="TAG001517 Student Government - Vice President's Executive Project"/>
    <x v="81"/>
    <s v="(Blank)"/>
    <s v="Student Government *1"/>
    <x v="4"/>
    <n v="154"/>
    <n v="0"/>
    <n v="154"/>
    <n v="66.819999999999993"/>
    <n v="0"/>
    <n v="0"/>
  </r>
  <r>
    <s v="TAG001518 Weeks of Welcome"/>
    <x v="82"/>
    <s v="(Blank)"/>
    <s v="Student Government *1"/>
    <x v="2"/>
    <n v="16500"/>
    <n v="0"/>
    <n v="16500"/>
    <n v="6050"/>
    <n v="0"/>
    <n v="0"/>
  </r>
  <r>
    <s v="TAG001518 Weeks of Welcome"/>
    <x v="82"/>
    <s v="(Blank)"/>
    <s v="Student Government *1"/>
    <x v="4"/>
    <n v="462"/>
    <n v="0"/>
    <n v="462"/>
    <n v="169.4"/>
    <n v="0"/>
    <n v="0"/>
  </r>
  <r>
    <s v="TAG001686 Davie/Broward Campus Rec - SG Reserve"/>
    <x v="83"/>
    <s v="(Blank)"/>
    <s v="Student Government *1"/>
    <x v="2"/>
    <n v="25000"/>
    <n v="0"/>
    <n v="25000"/>
    <n v="7327.48"/>
    <n v="0"/>
    <n v="0"/>
  </r>
  <r>
    <s v="TAG001686 Davie/Broward Campus Rec - SG Reserve"/>
    <x v="83"/>
    <s v="(Blank)"/>
    <s v="Student Government *1"/>
    <x v="4"/>
    <n v="700"/>
    <n v="0"/>
    <n v="700"/>
    <n v="205.16"/>
    <n v="0"/>
    <n v="0"/>
  </r>
  <r>
    <s v="TAG001687 Davie Student Union - SG Reserve"/>
    <x v="84"/>
    <s v="P-8019(R) FY20 - BC54 Student Union-New hand dryers to install in Bathrooms  at Davie  Campus"/>
    <s v="Student Government *1"/>
    <x v="2"/>
    <n v="0"/>
    <n v="7241.52"/>
    <n v="7241.52"/>
    <n v="6583.2"/>
    <n v="0"/>
    <n v="0"/>
  </r>
  <r>
    <s v="TAG001687 Davie Student Union - SG Reserve"/>
    <x v="84"/>
    <s v="(Blank)"/>
    <s v="Student Government *1"/>
    <x v="2"/>
    <n v="95000"/>
    <n v="-7241.52"/>
    <n v="87758.48"/>
    <n v="0"/>
    <n v="0"/>
    <n v="0"/>
  </r>
  <r>
    <s v="TAG001687 Davie Student Union - SG Reserve"/>
    <x v="84"/>
    <s v="(Blank)"/>
    <s v="Student Government *1"/>
    <x v="4"/>
    <n v="2660"/>
    <n v="0"/>
    <n v="2660"/>
    <n v="184.33"/>
    <n v="0"/>
    <n v="0"/>
  </r>
  <r>
    <s v="TAG001924 Campus Rec Jupiter - SG Reserve"/>
    <x v="85"/>
    <s v="(Blank)"/>
    <s v="Student Government *1"/>
    <x v="2"/>
    <n v="1000"/>
    <n v="0"/>
    <n v="1000"/>
    <n v="0"/>
    <n v="0"/>
    <n v="0"/>
  </r>
  <r>
    <s v="TAG001924 Campus Rec Jupiter - SG Reserve"/>
    <x v="85"/>
    <s v="(Blank)"/>
    <s v="Student Government *1"/>
    <x v="4"/>
    <n v="28"/>
    <n v="0"/>
    <n v="28"/>
    <n v="0"/>
    <n v="0"/>
    <n v="0"/>
  </r>
  <r>
    <s v="TAG001927 Student Government - Alternative Breaks Revenue"/>
    <x v="86"/>
    <s v="(Blank)"/>
    <s v="Student Government *1"/>
    <x v="2"/>
    <n v="5000"/>
    <n v="0"/>
    <n v="5000"/>
    <n v="0"/>
    <n v="0"/>
    <n v="0"/>
  </r>
  <r>
    <s v="TAG001927 Student Government - Alternative Breaks Revenue"/>
    <x v="86"/>
    <s v="(Blank)"/>
    <s v="Student Government *1"/>
    <x v="4"/>
    <n v="140"/>
    <n v="0"/>
    <n v="140"/>
    <n v="0"/>
    <n v="0"/>
    <n v="0"/>
  </r>
  <r>
    <s v="TAG003502 Student Government - Student Involvement"/>
    <x v="87"/>
    <s v="(Blank)"/>
    <s v="Student Government *1"/>
    <x v="2"/>
    <n v="79154"/>
    <n v="-14811.15"/>
    <n v="64342.85"/>
    <n v="40497.49"/>
    <n v="0"/>
    <n v="0"/>
  </r>
  <r>
    <s v="TAG003502 Student Government - Student Involvement"/>
    <x v="87"/>
    <s v="(Blank)"/>
    <s v="Student Government *1"/>
    <x v="3"/>
    <n v="0"/>
    <n v="0"/>
    <n v="0"/>
    <n v="11021.06"/>
    <n v="0"/>
    <n v="0"/>
  </r>
  <r>
    <s v="TAG003502 Student Government - Student Involvement"/>
    <x v="87"/>
    <s v="(Blank)"/>
    <s v="Student Government *1"/>
    <x v="4"/>
    <n v="7671.57"/>
    <n v="0"/>
    <n v="7671.57"/>
    <n v="5891"/>
    <n v="0"/>
    <n v="0"/>
  </r>
  <r>
    <s v="TAG003502 Student Government - Student Involvement"/>
    <x v="87"/>
    <s v="(Blank)"/>
    <s v="Student Government *1"/>
    <x v="1"/>
    <n v="37440"/>
    <n v="-7942"/>
    <n v="29498"/>
    <n v="12043.45"/>
    <n v="0"/>
    <n v="0"/>
  </r>
  <r>
    <s v="TAG003502 Student Government - Student Involvement"/>
    <x v="87"/>
    <s v="(Blank)"/>
    <s v="Student Government *1"/>
    <x v="0"/>
    <n v="157390.70000000001"/>
    <n v="14811.15"/>
    <n v="172201.85"/>
    <n v="172201.85"/>
    <n v="0"/>
    <n v="0"/>
  </r>
  <r>
    <s v="TAG003543 Boca Raton Student Union"/>
    <x v="88"/>
    <s v="(Blank)"/>
    <s v="Student Government *1"/>
    <x v="0"/>
    <n v="540000"/>
    <n v="0"/>
    <n v="0"/>
    <n v="0"/>
    <n v="0"/>
    <n v="0"/>
  </r>
  <r>
    <s v="TAG003543 Boca Raton Student Union"/>
    <x v="88"/>
    <s v="(Blank)"/>
    <s v="Student Government *1"/>
    <x v="1"/>
    <n v="237125"/>
    <n v="0"/>
    <n v="0"/>
    <n v="0"/>
    <n v="0"/>
    <n v="0"/>
  </r>
  <r>
    <s v="TAG003543 Boca Raton Student Union"/>
    <x v="88"/>
    <s v="(Blank)"/>
    <s v="Student Government *1"/>
    <x v="2"/>
    <n v="861988"/>
    <n v="0"/>
    <n v="0"/>
    <n v="0"/>
    <n v="0"/>
    <n v="0"/>
  </r>
  <r>
    <s v="TAG003543 Boca Raton Student Union"/>
    <x v="88"/>
    <s v="(Blank)"/>
    <s v="Student Government *1"/>
    <x v="3"/>
    <n v="88000"/>
    <n v="0"/>
    <n v="0"/>
    <n v="0"/>
    <n v="0"/>
    <n v="0"/>
  </r>
  <r>
    <s v="TAG004958 Student Government - University Mascot"/>
    <x v="89"/>
    <s v="(Blank)"/>
    <s v="Student Government *1"/>
    <x v="2"/>
    <n v="62500"/>
    <n v="0"/>
    <n v="64931"/>
    <n v="50782.34"/>
    <n v="0"/>
    <n v="0"/>
  </r>
  <r>
    <s v="TAG004958 Student Government - University Mascot"/>
    <x v="89"/>
    <s v="(Blank)"/>
    <s v="Student Government *1"/>
    <x v="4"/>
    <n v="1999.51"/>
    <n v="0"/>
    <n v="1999.51"/>
    <n v="1569.82"/>
    <n v="0"/>
    <n v="0"/>
  </r>
  <r>
    <s v="TAG004958 Student Government - University Mascot"/>
    <x v="89"/>
    <s v="(Blank)"/>
    <s v="Student Government *1"/>
    <x v="1"/>
    <n v="6480"/>
    <n v="0"/>
    <n v="6480"/>
    <n v="5283"/>
    <n v="0"/>
    <n v="0"/>
  </r>
  <r>
    <s v="TAG004958 Student Government - University Mascot"/>
    <x v="89"/>
    <s v="(Blank)"/>
    <s v="Student Government *1"/>
    <x v="3"/>
    <n v="2500"/>
    <n v="0"/>
    <n v="6480"/>
    <n v="5283"/>
    <n v="0"/>
    <n v="0"/>
  </r>
  <r>
    <s v="TAG005101 Student Government - University Mascot Revenue"/>
    <x v="90"/>
    <s v="(Blank)"/>
    <s v="Student Government *1"/>
    <x v="2"/>
    <n v="800"/>
    <n v="0"/>
    <n v="800"/>
    <n v="0"/>
    <n v="0"/>
    <n v="0"/>
  </r>
  <r>
    <s v="TAG005101 Student Government - University Mascot Revenue"/>
    <x v="90"/>
    <s v="(Blank)"/>
    <s v="Student Government *1"/>
    <x v="4"/>
    <n v="22.4"/>
    <n v="0"/>
    <n v="22.4"/>
    <n v="0"/>
    <n v="0"/>
    <n v="0"/>
  </r>
  <r>
    <s v="TAG006850 Student Government Ride Share"/>
    <x v="91"/>
    <s v="(Blank)"/>
    <s v="Student Government *1"/>
    <x v="2"/>
    <n v="60000"/>
    <n v="60000"/>
    <n v="60000"/>
    <n v="26564.06"/>
    <n v="0"/>
    <n v="0"/>
  </r>
  <r>
    <s v="TAG006850 Student Government Ride Share"/>
    <x v="91"/>
    <s v="(Blank)"/>
    <s v="Student Government *1"/>
    <x v="4"/>
    <n v="0"/>
    <n v="0"/>
    <n v="0"/>
    <n v="743.81"/>
    <n v="0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9">
  <r>
    <s v="TAG000493 Jupiter - Burrow Activity Center"/>
    <x v="0"/>
    <s v="(Blank)"/>
    <s v="Student Government *1"/>
    <x v="0"/>
    <n v="11765"/>
    <n v="0"/>
    <n v="0"/>
    <n v="0"/>
  </r>
  <r>
    <s v="TAG000493 Jupiter - Burrow Activity Center"/>
    <x v="0"/>
    <s v="(Blank)"/>
    <s v="Student Government *1"/>
    <x v="1"/>
    <n v="1000"/>
    <n v="0"/>
    <n v="0"/>
    <n v="0"/>
  </r>
  <r>
    <s v="TAG000493 Jupiter - Burrow Activity Center"/>
    <x v="0"/>
    <s v="(Blank)"/>
    <s v="Student Government *1"/>
    <x v="2"/>
    <n v="4736.41"/>
    <n v="0"/>
    <n v="0"/>
    <n v="0"/>
  </r>
  <r>
    <s v="TAG000493 Jupiter - Burrow Activity Center"/>
    <x v="0"/>
    <s v="(Blank)"/>
    <s v="Student Government *1"/>
    <x v="3"/>
    <n v="57160"/>
    <n v="0"/>
    <n v="0"/>
    <n v="0"/>
  </r>
  <r>
    <s v="TAG000493 Jupiter - Burrow Activity Center"/>
    <x v="0"/>
    <s v="(Blank)"/>
    <s v="Student Government *1"/>
    <x v="4"/>
    <n v="64766"/>
    <n v="0"/>
    <n v="0"/>
    <n v="0"/>
  </r>
  <r>
    <s v="TAG001230 Jupiter Burrow Student Union - SG Reserve"/>
    <x v="1"/>
    <s v="(Blank)"/>
    <s v="Student Government *1"/>
    <x v="0"/>
    <n v="1000"/>
    <n v="0"/>
    <n v="1000"/>
    <n v="0"/>
  </r>
  <r>
    <s v="TAG001230 Jupiter Burrow Student Union - SG Reserve"/>
    <x v="1"/>
    <s v="(Blank)"/>
    <s v="Student Government *1"/>
    <x v="2"/>
    <n v="28"/>
    <n v="0"/>
    <n v="28"/>
    <n v="0"/>
  </r>
  <r>
    <s v="TAG001231 Boca Rec Fit Equip Replacement - SG Reserve"/>
    <x v="2"/>
    <s v="P-7856(R) FY19 - BLDG 91/RM-ALL - Drywall repairs at recreation &amp; Fitness Center BLDG 91"/>
    <s v="Student Government *1"/>
    <x v="0"/>
    <n v="0"/>
    <n v="21620"/>
    <n v="21620"/>
    <n v="18333"/>
  </r>
  <r>
    <s v="TAG001231 Boca Rec Fit Equip Replacement - SG Reserve"/>
    <x v="2"/>
    <s v="P-7857(R) FY19 - BLDG 91/RM-ALL - Fiber glass repair recreation &amp; Fitness Center BLDG 91"/>
    <s v="Student Government *1"/>
    <x v="0"/>
    <n v="0"/>
    <n v="18170"/>
    <n v="18170"/>
    <n v="0"/>
  </r>
  <r>
    <s v="TAG001231 Boca Rec Fit Equip Replacement - SG Reserve"/>
    <x v="2"/>
    <s v="P-7858(R) FY19 - BLDG 91/RM- Entrance - Main entrance store front doors repairs at recreation &amp; fitness Center BLDG 91"/>
    <s v="Student Government *1"/>
    <x v="0"/>
    <n v="0"/>
    <n v="18975"/>
    <n v="18975"/>
    <n v="7998"/>
  </r>
  <r>
    <s v="TAG001231 Boca Rec Fit Equip Replacement - SG Reserve"/>
    <x v="2"/>
    <s v="(Blank)"/>
    <s v="Student Government *1"/>
    <x v="0"/>
    <n v="250000"/>
    <n v="-58765"/>
    <n v="191235"/>
    <n v="124845.62"/>
  </r>
  <r>
    <s v="TAG001231 Boca Rec Fit Equip Replacement - SG Reserve"/>
    <x v="2"/>
    <s v="(Blank)"/>
    <s v="Student Government *1"/>
    <x v="2"/>
    <n v="7000"/>
    <n v="0"/>
    <n v="7000"/>
    <n v="4232.93"/>
  </r>
  <r>
    <s v="TAG001232 Boca Raton Campus Rec - SG Reserve (inactive)"/>
    <x v="3"/>
    <s v="(Blank)"/>
    <s v="Student Government *1"/>
    <x v="0"/>
    <n v="10000"/>
    <n v="0"/>
    <n v="10000"/>
    <n v="1750"/>
  </r>
  <r>
    <s v="TAG001232 Boca Raton Campus Rec - SG Reserve (inactive)"/>
    <x v="3"/>
    <s v="(Blank)"/>
    <s v="Student Government *1"/>
    <x v="2"/>
    <n v="280"/>
    <n v="0"/>
    <n v="280"/>
    <n v="28023.59"/>
  </r>
  <r>
    <s v="TAG001284 VPSA A&amp;S Reserve"/>
    <x v="4"/>
    <s v="BT-685 FY17-CI+A - Student Union  Renovation-Boca"/>
    <s v="Student Government *1"/>
    <x v="0"/>
    <n v="0"/>
    <n v="850000"/>
    <n v="850000"/>
    <n v="0"/>
  </r>
  <r>
    <s v="TAG001284 VPSA A&amp;S Reserve"/>
    <x v="4"/>
    <s v="(Blank)"/>
    <s v="Student Government *1"/>
    <x v="0"/>
    <n v="1600000"/>
    <n v="-850000"/>
    <n v="750000"/>
    <n v="0"/>
  </r>
  <r>
    <s v="TAG001284 VPSA A&amp;S Reserve"/>
    <x v="4"/>
    <s v="(Blank)"/>
    <s v="Student Government *1"/>
    <x v="1"/>
    <n v="0"/>
    <n v="0"/>
    <n v="0"/>
    <n v="45000"/>
  </r>
  <r>
    <s v="TAG001284 VPSA A&amp;S Reserve"/>
    <x v="4"/>
    <s v="(Blank)"/>
    <s v="Student Government *1"/>
    <x v="2"/>
    <n v="44800"/>
    <n v="0"/>
    <n v="44800"/>
    <n v="0"/>
  </r>
  <r>
    <s v="TAG001285 Radio Station"/>
    <x v="5"/>
    <s v="(Blank)"/>
    <s v="Student Government *1"/>
    <x v="2"/>
    <n v="289.35000000000002"/>
    <n v="0"/>
    <n v="289.35000000000002"/>
    <n v="62.58"/>
  </r>
  <r>
    <s v="TAG001285 Radio Station"/>
    <x v="5"/>
    <s v="(Blank)"/>
    <s v="Student Government *1"/>
    <x v="3"/>
    <n v="10334"/>
    <n v="0"/>
    <n v="10334"/>
    <n v="2235"/>
  </r>
  <r>
    <s v="TAG001286 UWC - Owl TV"/>
    <x v="6"/>
    <s v="(Blank)"/>
    <s v="Student Government *1"/>
    <x v="0"/>
    <n v="2000"/>
    <n v="0"/>
    <n v="2000"/>
    <n v="3009.55"/>
  </r>
  <r>
    <s v="TAG001286 UWC - Owl TV"/>
    <x v="6"/>
    <s v="(Blank)"/>
    <s v="Student Government *1"/>
    <x v="2"/>
    <n v="56"/>
    <n v="0"/>
    <n v="56"/>
    <n v="84.27"/>
  </r>
  <r>
    <s v="TAG001287 UWC - UP Publication"/>
    <x v="7"/>
    <s v="(Blank)"/>
    <s v="Student Government *1"/>
    <x v="0"/>
    <n v="5000"/>
    <n v="0"/>
    <n v="5000"/>
    <n v="0"/>
  </r>
  <r>
    <s v="TAG001287 UWC - UP Publication"/>
    <x v="7"/>
    <s v="(Blank)"/>
    <s v="Student Government *1"/>
    <x v="2"/>
    <n v="140"/>
    <n v="0"/>
    <n v="140"/>
    <n v="0"/>
  </r>
  <r>
    <s v="TAG001288 UP Publication"/>
    <x v="8"/>
    <s v="(Blank)"/>
    <s v="Student Government *1"/>
    <x v="0"/>
    <n v="20000"/>
    <n v="0"/>
    <n v="20000"/>
    <n v="1170.5899999999999"/>
  </r>
  <r>
    <s v="TAG001288 UP Publication"/>
    <x v="8"/>
    <s v="(Blank)"/>
    <s v="Student Government *1"/>
    <x v="2"/>
    <n v="560"/>
    <n v="0"/>
    <n v="560"/>
    <n v="32.78"/>
  </r>
  <r>
    <s v="TAG001289 Student Government - Program Board"/>
    <x v="9"/>
    <s v="(Blank)"/>
    <s v="Student Government *1"/>
    <x v="0"/>
    <n v="30000"/>
    <n v="0"/>
    <n v="30000"/>
    <n v="23978.46"/>
  </r>
  <r>
    <s v="TAG001289 Student Government - Program Board"/>
    <x v="9"/>
    <s v="(Blank)"/>
    <s v="Student Government *1"/>
    <x v="2"/>
    <n v="840"/>
    <n v="0"/>
    <n v="840"/>
    <n v="671.4"/>
  </r>
  <r>
    <s v="TAG001290 Student Government - Homecoming"/>
    <x v="10"/>
    <s v="(Blank)"/>
    <s v="Student Government *1"/>
    <x v="0"/>
    <n v="5000"/>
    <n v="0"/>
    <n v="5000"/>
    <n v="1400"/>
  </r>
  <r>
    <s v="TAG001290 Student Government - Homecoming"/>
    <x v="10"/>
    <s v="(Blank)"/>
    <s v="Student Government *1"/>
    <x v="2"/>
    <n v="140"/>
    <n v="0"/>
    <n v="140"/>
    <n v="39.200000000000003"/>
  </r>
  <r>
    <s v="TAG001291 Student Government - Revenue"/>
    <x v="11"/>
    <s v="(Blank)"/>
    <s v="Student Government *1"/>
    <x v="0"/>
    <n v="10000"/>
    <n v="0"/>
    <n v="10000"/>
    <n v="0"/>
  </r>
  <r>
    <s v="TAG001291 Student Government - Revenue"/>
    <x v="11"/>
    <s v="(Blank)"/>
    <s v="Student Government *1"/>
    <x v="2"/>
    <n v="280"/>
    <n v="0"/>
    <n v="280"/>
    <n v="7841"/>
  </r>
  <r>
    <s v="TAG001292 Student Government - Book Loan Replacement"/>
    <x v="12"/>
    <s v="(Blank)"/>
    <s v="Student Government *1"/>
    <x v="0"/>
    <n v="7000"/>
    <n v="0"/>
    <n v="7000"/>
    <n v="129"/>
  </r>
  <r>
    <s v="TAG001292 Student Government - Book Loan Replacement"/>
    <x v="12"/>
    <s v="(Blank)"/>
    <s v="Student Government *1"/>
    <x v="2"/>
    <n v="196"/>
    <n v="0"/>
    <n v="196"/>
    <n v="3.61"/>
  </r>
  <r>
    <s v="TAG001294 Student Government - Student Life and Recreation - Jupiter"/>
    <x v="13"/>
    <s v="(Blank)"/>
    <s v="Student Government *1"/>
    <x v="0"/>
    <n v="124465"/>
    <n v="0"/>
    <n v="0"/>
    <n v="0"/>
  </r>
  <r>
    <s v="TAG001294 Student Government - Student Life and Recreation - Jupiter"/>
    <x v="13"/>
    <s v="(Blank)"/>
    <s v="Student Government *1"/>
    <x v="1"/>
    <n v="1000"/>
    <n v="0"/>
    <n v="0"/>
    <n v="0"/>
  </r>
  <r>
    <s v="TAG001294 Student Government - Student Life and Recreation - Jupiter"/>
    <x v="13"/>
    <s v="(Blank)"/>
    <s v="Student Government *1"/>
    <x v="2"/>
    <n v="6219.42"/>
    <n v="0"/>
    <n v="0"/>
    <n v="0"/>
  </r>
  <r>
    <s v="TAG001294 Student Government - Student Life and Recreation - Jupiter"/>
    <x v="13"/>
    <s v="(Blank)"/>
    <s v="Student Government *1"/>
    <x v="3"/>
    <n v="61943"/>
    <n v="0"/>
    <n v="0"/>
    <n v="0"/>
  </r>
  <r>
    <s v="TAG001295 Student Government - Wellness Center - Broward"/>
    <x v="14"/>
    <s v="(Blank)"/>
    <s v="Student Government *1"/>
    <x v="4"/>
    <n v="119548"/>
    <n v="0"/>
    <n v="0"/>
    <n v="0"/>
  </r>
  <r>
    <s v="TAG001295 Student Government - Wellness Center - Broward"/>
    <x v="14"/>
    <s v="(Blank)"/>
    <s v="Student Government *1"/>
    <x v="3"/>
    <n v="82465"/>
    <n v="0"/>
    <n v="0"/>
    <n v="0"/>
  </r>
  <r>
    <s v="TAG001295 Student Government - Wellness Center - Broward"/>
    <x v="14"/>
    <s v="(Blank)"/>
    <s v="Student Government *1"/>
    <x v="0"/>
    <n v="36545"/>
    <n v="0"/>
    <n v="0"/>
    <n v="0"/>
  </r>
  <r>
    <s v="TAG001296 Student Government - Owl Production - Broward"/>
    <x v="15"/>
    <s v="(Blank)"/>
    <s v="Student Government *1"/>
    <x v="0"/>
    <n v="93390"/>
    <n v="0"/>
    <n v="93390"/>
    <n v="62454.26"/>
  </r>
  <r>
    <s v="TAG001296 Student Government - Owl Production - Broward"/>
    <x v="15"/>
    <s v="(Blank)"/>
    <s v="Student Government *1"/>
    <x v="2"/>
    <n v="3365.04"/>
    <n v="0"/>
    <n v="3365.04"/>
    <n v="2166.36"/>
  </r>
  <r>
    <s v="TAG001296 Student Government - Owl Production - Broward"/>
    <x v="15"/>
    <s v="(Blank)"/>
    <s v="Student Government *1"/>
    <x v="3"/>
    <n v="26790"/>
    <n v="0"/>
    <n v="26790"/>
    <n v="14915.81"/>
  </r>
  <r>
    <s v="TAG001297 Student Government - Involvement and Leadership - Davie"/>
    <x v="16"/>
    <s v="(Blank)"/>
    <s v="Student Government *1"/>
    <x v="0"/>
    <n v="13250"/>
    <n v="-1721.63"/>
    <n v="11528.37"/>
    <n v="8338.2000000000007"/>
  </r>
  <r>
    <s v="TAG001297 Student Government - Involvement and Leadership - Davie"/>
    <x v="16"/>
    <s v="(Blank)"/>
    <s v="Student Government *1"/>
    <x v="2"/>
    <n v="2322.1999999999998"/>
    <n v="0"/>
    <n v="2322.1999999999998"/>
    <n v="2115.1"/>
  </r>
  <r>
    <s v="TAG001297 Student Government - Involvement and Leadership - Davie"/>
    <x v="16"/>
    <s v="(Blank)"/>
    <s v="Student Government *1"/>
    <x v="3"/>
    <n v="9200"/>
    <n v="0"/>
    <n v="9200"/>
    <n v="4993.57"/>
  </r>
  <r>
    <s v="TAG001297 Student Government - Involvement and Leadership - Davie"/>
    <x v="16"/>
    <s v="(Blank)"/>
    <s v="Student Government *1"/>
    <x v="4"/>
    <n v="60485.86"/>
    <n v="1721.63"/>
    <n v="62207.49"/>
    <n v="62207.51"/>
  </r>
  <r>
    <s v="TAG001298 Student Government - Student Accessibility Services Broward"/>
    <x v="17"/>
    <s v="(Blank)"/>
    <s v="Student Government *1"/>
    <x v="0"/>
    <n v="3000"/>
    <n v="0"/>
    <n v="3000"/>
    <n v="2625"/>
  </r>
  <r>
    <s v="TAG001298 Student Government - Student Accessibility Services Broward"/>
    <x v="17"/>
    <s v="(Blank)"/>
    <s v="Student Government *1"/>
    <x v="2"/>
    <n v="84"/>
    <n v="0"/>
    <n v="84"/>
    <n v="73.5"/>
  </r>
  <r>
    <s v="TAG001299 Student Government - Volunteer Center - Broward"/>
    <x v="18"/>
    <s v="(Blank)"/>
    <s v="Student Government *1"/>
    <x v="0"/>
    <n v="4300"/>
    <n v="0"/>
    <n v="4300"/>
    <n v="3718.15"/>
  </r>
  <r>
    <s v="TAG001299 Student Government - Volunteer Center - Broward"/>
    <x v="18"/>
    <s v="(Blank)"/>
    <s v="Student Government *1"/>
    <x v="2"/>
    <n v="120.4"/>
    <n v="0"/>
    <n v="120.4"/>
    <n v="104.11"/>
  </r>
  <r>
    <s v="TAG001300 Student Government - Achievement Awards - Broward"/>
    <x v="19"/>
    <s v="(Blank)"/>
    <s v="Student Government *1"/>
    <x v="0"/>
    <n v="7000"/>
    <n v="0"/>
    <n v="7000"/>
    <n v="6434.07"/>
  </r>
  <r>
    <s v="TAG001300 Student Government - Achievement Awards - Broward"/>
    <x v="19"/>
    <s v="(Blank)"/>
    <s v="Student Government *1"/>
    <x v="2"/>
    <n v="196"/>
    <n v="0"/>
    <n v="196"/>
    <n v="180.15"/>
  </r>
  <r>
    <s v="TAG001301 Student Government - Broward House Projects"/>
    <x v="20"/>
    <s v="(Blank)"/>
    <s v="Student Government *1"/>
    <x v="0"/>
    <n v="4200"/>
    <n v="0"/>
    <n v="4200"/>
    <n v="1666.49"/>
  </r>
  <r>
    <s v="TAG001301 Student Government - Broward House Projects"/>
    <x v="20"/>
    <s v="(Blank)"/>
    <s v="Student Government *1"/>
    <x v="2"/>
    <n v="299.60000000000002"/>
    <n v="0"/>
    <n v="299.60000000000002"/>
    <n v="53.84"/>
  </r>
  <r>
    <s v="TAG001301 Student Government - Broward House Projects"/>
    <x v="20"/>
    <s v="(Blank)"/>
    <s v="Student Government *1"/>
    <x v="3"/>
    <n v="6500"/>
    <n v="0"/>
    <n v="6500"/>
    <n v="256.51"/>
  </r>
  <r>
    <s v="TAG001307 Student Government - Cultural Awareness - Broward"/>
    <x v="21"/>
    <s v="(Blank)"/>
    <s v="Student Government *1"/>
    <x v="0"/>
    <n v="12953"/>
    <n v="0"/>
    <n v="12953"/>
    <n v="10782.86"/>
  </r>
  <r>
    <s v="TAG001307 Student Government - Cultural Awareness - Broward"/>
    <x v="21"/>
    <s v="(Blank)"/>
    <s v="Student Government *1"/>
    <x v="2"/>
    <n v="362.68"/>
    <n v="0"/>
    <n v="362.68"/>
    <n v="301.92"/>
  </r>
  <r>
    <s v="TAG001308 Broward Campus - Student Services"/>
    <x v="22"/>
    <s v="(Blank)"/>
    <s v="Student Government *1"/>
    <x v="0"/>
    <n v="1300"/>
    <n v="0"/>
    <n v="1300"/>
    <n v="1353.23"/>
  </r>
  <r>
    <s v="TAG001308 Broward Campus - Student Services"/>
    <x v="22"/>
    <s v="(Blank)"/>
    <s v="Student Government *1"/>
    <x v="2"/>
    <n v="36.4"/>
    <n v="0"/>
    <n v="36.4"/>
    <n v="37.89"/>
  </r>
  <r>
    <s v="TAG001309 Student Government - Operations - Davie"/>
    <x v="23"/>
    <s v="(Blank)"/>
    <s v="Student Government *1"/>
    <x v="0"/>
    <n v="104700"/>
    <n v="0"/>
    <n v="0"/>
    <n v="0"/>
  </r>
  <r>
    <s v="TAG001309 Student Government - Operations - Davie"/>
    <x v="23"/>
    <s v="(Blank)"/>
    <s v="Student Government *1"/>
    <x v="1"/>
    <n v="0"/>
    <n v="0"/>
    <n v="0"/>
    <n v="0"/>
  </r>
  <r>
    <s v="TAG001309 Student Government - Operations - Davie"/>
    <x v="23"/>
    <s v="(Blank)"/>
    <s v="Student Government *1"/>
    <x v="2"/>
    <n v="0"/>
    <n v="0"/>
    <n v="0"/>
    <n v="0"/>
  </r>
  <r>
    <s v="TAG001309 Student Government - Operations - Davie"/>
    <x v="23"/>
    <s v="(Blank)"/>
    <s v="Student Government *1"/>
    <x v="3"/>
    <n v="147000"/>
    <n v="0"/>
    <n v="0"/>
    <n v="0"/>
  </r>
  <r>
    <s v="TAG001309 Student Government - Operations - Davie"/>
    <x v="23"/>
    <s v="(Blank)"/>
    <s v="Student Government *1"/>
    <x v="4"/>
    <n v="47900"/>
    <n v="0"/>
    <n v="0"/>
    <n v="0"/>
  </r>
  <r>
    <s v="TAG001310 Student Government - S.A.V.I - Jupiter"/>
    <x v="24"/>
    <s v="(Blank)"/>
    <s v="Student Government *1"/>
    <x v="0"/>
    <n v="5600"/>
    <n v="0"/>
    <n v="5600"/>
    <n v="4999.3500000000004"/>
  </r>
  <r>
    <s v="TAG001310 Student Government - S.A.V.I - Jupiter"/>
    <x v="24"/>
    <s v="(Blank)"/>
    <s v="Student Government *1"/>
    <x v="2"/>
    <n v="156.80000000000001"/>
    <n v="0"/>
    <n v="156.80000000000001"/>
    <n v="139.97999999999999"/>
  </r>
  <r>
    <s v="TAG001311 Student Government - Program Board - Jupiter"/>
    <x v="25"/>
    <s v="(Blank)"/>
    <s v="Student Government *1"/>
    <x v="0"/>
    <n v="90500"/>
    <n v="0"/>
    <n v="90500"/>
    <n v="85436.6"/>
  </r>
  <r>
    <s v="TAG001311 Student Government - Program Board - Jupiter"/>
    <x v="25"/>
    <s v="(Blank)"/>
    <s v="Student Government *1"/>
    <x v="2"/>
    <n v="3054.24"/>
    <n v="0"/>
    <n v="3054.24"/>
    <n v="2891.74"/>
  </r>
  <r>
    <s v="TAG001311 Student Government - Program Board - Jupiter"/>
    <x v="25"/>
    <s v="(Blank)"/>
    <s v="Student Government *1"/>
    <x v="3"/>
    <n v="18580"/>
    <n v="0"/>
    <n v="18580"/>
    <n v="17839.79"/>
  </r>
  <r>
    <s v="TAG001313 Student Government - Campus Recreation Facility Ops"/>
    <x v="26"/>
    <s v="(Blank)"/>
    <s v="Student Government *1"/>
    <x v="4"/>
    <n v="704766"/>
    <n v="0"/>
    <n v="0"/>
    <n v="0"/>
  </r>
  <r>
    <s v="TAG001313 Student Government - Campus Recreation Facility Ops"/>
    <x v="26"/>
    <s v="(Blank)"/>
    <s v="Student Government *1"/>
    <x v="3"/>
    <n v="425431"/>
    <n v="0"/>
    <n v="0"/>
    <n v="0"/>
  </r>
  <r>
    <s v="TAG001313 Student Government - Campus Recreation Facility Ops"/>
    <x v="26"/>
    <s v="(Blank)"/>
    <s v="Student Government *1"/>
    <x v="0"/>
    <n v="454000"/>
    <n v="0"/>
    <n v="0"/>
    <n v="0"/>
  </r>
  <r>
    <s v="TAG001313 Student Government - Campus Recreation Facility Ops"/>
    <x v="26"/>
    <s v="(Blank)"/>
    <s v="Student Government *1"/>
    <x v="1"/>
    <n v="101000"/>
    <n v="0"/>
    <n v="0"/>
    <n v="0"/>
  </r>
  <r>
    <s v="TAG001315 Student Government - Banquet"/>
    <x v="27"/>
    <s v="(Blank)"/>
    <s v="Student Government *1"/>
    <x v="0"/>
    <n v="6000"/>
    <n v="0"/>
    <n v="6000"/>
    <n v="1461.13"/>
  </r>
  <r>
    <s v="TAG001315 Student Government - Banquet"/>
    <x v="27"/>
    <s v="(Blank)"/>
    <s v="Student Government *1"/>
    <x v="2"/>
    <n v="168"/>
    <n v="0"/>
    <n v="168"/>
    <n v="40.909999999999997"/>
  </r>
  <r>
    <s v="TAG001316 Student Government - Student Affairs - Jupiter"/>
    <x v="28"/>
    <s v="(Blank)"/>
    <s v="Student Government *1"/>
    <x v="0"/>
    <n v="7263"/>
    <n v="0"/>
    <n v="7263"/>
    <n v="5066.5600000000004"/>
  </r>
  <r>
    <s v="TAG001316 Student Government - Student Affairs - Jupiter"/>
    <x v="28"/>
    <s v="(Blank)"/>
    <s v="Student Government *1"/>
    <x v="2"/>
    <n v="203.36"/>
    <n v="0"/>
    <n v="203.36"/>
    <n v="141.86000000000001"/>
  </r>
  <r>
    <s v="TAG001317 Sport Club Council"/>
    <x v="29"/>
    <s v="(Blank)"/>
    <s v="Student Government *1"/>
    <x v="0"/>
    <n v="66547"/>
    <n v="0"/>
    <n v="66547"/>
    <n v="60271.09"/>
  </r>
  <r>
    <s v="TAG001317 Sport Club Council"/>
    <x v="29"/>
    <s v="(Blank)"/>
    <s v="Student Government *1"/>
    <x v="2"/>
    <n v="1863.32"/>
    <n v="0"/>
    <n v="1863.32"/>
    <n v="1687.59"/>
  </r>
  <r>
    <s v="TAG001319 Student Government - House Projects - Jupiter"/>
    <x v="30"/>
    <s v="(Blank)"/>
    <s v="Student Government *1"/>
    <x v="0"/>
    <n v="1355"/>
    <n v="0"/>
    <n v="1355"/>
    <n v="876.17"/>
  </r>
  <r>
    <s v="TAG001319 Student Government - House Projects - Jupiter"/>
    <x v="30"/>
    <s v="(Blank)"/>
    <s v="Student Government *1"/>
    <x v="2"/>
    <n v="186.2"/>
    <n v="0"/>
    <n v="186.2"/>
    <n v="79.569999999999993"/>
  </r>
  <r>
    <s v="TAG001319 Student Government - House Projects - Jupiter"/>
    <x v="30"/>
    <s v="(Blank)"/>
    <s v="Student Government *1"/>
    <x v="3"/>
    <n v="5295"/>
    <n v="0"/>
    <n v="5295"/>
    <n v="1965.76"/>
  </r>
  <r>
    <s v="TAG001320 Student Government - House Projects"/>
    <x v="31"/>
    <s v="(Blank)"/>
    <s v="Student Government *1"/>
    <x v="0"/>
    <n v="8500"/>
    <n v="0"/>
    <n v="8500"/>
    <n v="2992.97"/>
  </r>
  <r>
    <s v="TAG001320 Student Government - House Projects"/>
    <x v="31"/>
    <s v="(Blank)"/>
    <s v="Student Government *1"/>
    <x v="2"/>
    <n v="238"/>
    <n v="0"/>
    <n v="238"/>
    <n v="83.8"/>
  </r>
  <r>
    <s v="TAG001321 Student Government - Governor Executive Projects Broward"/>
    <x v="32"/>
    <s v="(Blank)"/>
    <s v="Student Government *1"/>
    <x v="0"/>
    <n v="19000"/>
    <n v="0"/>
    <n v="19000"/>
    <n v="15165.6"/>
  </r>
  <r>
    <s v="TAG001321 Student Government - Governor Executive Projects Broward"/>
    <x v="32"/>
    <s v="(Blank)"/>
    <s v="Student Government *1"/>
    <x v="2"/>
    <n v="532"/>
    <n v="0"/>
    <n v="532"/>
    <n v="424.64"/>
  </r>
  <r>
    <s v="TAG001322 Student Government - Governor Executive Projects Jupiter"/>
    <x v="33"/>
    <s v="(Blank)"/>
    <s v="Student Government *1"/>
    <x v="0"/>
    <n v="14850"/>
    <n v="0"/>
    <n v="14850"/>
    <n v="12577.95"/>
  </r>
  <r>
    <s v="TAG001322 Student Government - Governor Executive Projects Jupiter"/>
    <x v="33"/>
    <s v="(Blank)"/>
    <s v="Student Government *1"/>
    <x v="2"/>
    <n v="415.8"/>
    <n v="0"/>
    <n v="415.8"/>
    <n v="352.18"/>
  </r>
  <r>
    <s v="TAG001323 Diversity Student Services - Jupiter"/>
    <x v="34"/>
    <s v="(Blank)"/>
    <s v="Student Government *1"/>
    <x v="0"/>
    <n v="12100"/>
    <n v="0"/>
    <n v="12100"/>
    <n v="11872.6"/>
  </r>
  <r>
    <s v="TAG001323 Diversity Student Services - Jupiter"/>
    <x v="34"/>
    <s v="(Blank)"/>
    <s v="Student Government *1"/>
    <x v="2"/>
    <n v="338.8"/>
    <n v="0"/>
    <n v="338.8"/>
    <n v="332.43"/>
  </r>
  <r>
    <s v="TAG001324 COSO Administration"/>
    <x v="35"/>
    <s v="(Blank)"/>
    <s v="Student Government *1"/>
    <x v="0"/>
    <n v="28831"/>
    <n v="0"/>
    <n v="28831"/>
    <n v="21271.82"/>
  </r>
  <r>
    <s v="TAG001324 COSO Administration"/>
    <x v="35"/>
    <s v="(Blank)"/>
    <s v="Student Government *1"/>
    <x v="2"/>
    <n v="1309.5899999999999"/>
    <n v="0"/>
    <n v="1309.5899999999999"/>
    <n v="877.91"/>
  </r>
  <r>
    <s v="TAG001324 COSO Administration"/>
    <x v="35"/>
    <s v="(Blank)"/>
    <s v="Student Government *1"/>
    <x v="3"/>
    <n v="17940"/>
    <n v="0"/>
    <n v="17940"/>
    <n v="10082.200000000001"/>
  </r>
  <r>
    <s v="TAG001325 Campus Student Government Marketing - Jupiter"/>
    <x v="36"/>
    <s v="(Blank)"/>
    <s v="Student Government *1"/>
    <x v="0"/>
    <n v="3500"/>
    <n v="0"/>
    <n v="3500"/>
    <n v="3386.12"/>
  </r>
  <r>
    <s v="TAG001325 Campus Student Government Marketing - Jupiter"/>
    <x v="36"/>
    <s v="(Blank)"/>
    <s v="Student Government *1"/>
    <x v="2"/>
    <n v="98"/>
    <n v="0"/>
    <n v="98"/>
    <n v="94.81"/>
  </r>
  <r>
    <s v="TAG001326 Campus Inter-Club Council - Jupiter"/>
    <x v="37"/>
    <s v="(Blank)"/>
    <s v="Student Government *1"/>
    <x v="0"/>
    <n v="6750"/>
    <n v="0"/>
    <n v="6750"/>
    <n v="5657.11"/>
  </r>
  <r>
    <s v="TAG001326 Campus Inter-Club Council - Jupiter"/>
    <x v="37"/>
    <s v="(Blank)"/>
    <s v="Student Government *1"/>
    <x v="1"/>
    <n v="0"/>
    <n v="0"/>
    <n v="0"/>
    <n v="200"/>
  </r>
  <r>
    <s v="TAG001326 Campus Inter-Club Council - Jupiter"/>
    <x v="37"/>
    <s v="(Blank)"/>
    <s v="Student Government *1"/>
    <x v="2"/>
    <n v="189"/>
    <n v="0"/>
    <n v="189"/>
    <n v="158.4"/>
  </r>
  <r>
    <s v="TAG001327 Campus Club Accounts - Broward"/>
    <x v="38"/>
    <s v="(Blank)"/>
    <s v="Student Government *1"/>
    <x v="0"/>
    <n v="17000"/>
    <n v="0"/>
    <n v="17000"/>
    <n v="10730.24"/>
  </r>
  <r>
    <s v="TAG001327 Campus Club Accounts - Broward"/>
    <x v="38"/>
    <s v="(Blank)"/>
    <s v="Student Government *1"/>
    <x v="2"/>
    <n v="476"/>
    <n v="0"/>
    <n v="476"/>
    <n v="300.45"/>
  </r>
  <r>
    <s v="TAG001328 Campus Club Accounts - Jupiter"/>
    <x v="39"/>
    <s v="(Blank)"/>
    <s v="Student Government *1"/>
    <x v="0"/>
    <n v="23000"/>
    <n v="0"/>
    <n v="23000"/>
    <n v="12955.22"/>
  </r>
  <r>
    <s v="TAG001328 Campus Club Accounts - Jupiter"/>
    <x v="39"/>
    <s v="(Blank)"/>
    <s v="Student Government *1"/>
    <x v="2"/>
    <n v="644"/>
    <n v="0"/>
    <n v="644"/>
    <n v="362.75"/>
  </r>
  <r>
    <s v="TAG001329 Student Government - Stipends - Broward"/>
    <x v="40"/>
    <s v="(Blank)"/>
    <s v="Student Government *1"/>
    <x v="0"/>
    <n v="0"/>
    <n v="500"/>
    <n v="500"/>
    <n v="54.66"/>
  </r>
  <r>
    <s v="TAG001329 Student Government - Stipends - Broward"/>
    <x v="40"/>
    <s v="(Blank)"/>
    <s v="Student Government *1"/>
    <x v="2"/>
    <n v="2365.5500000000002"/>
    <n v="0"/>
    <n v="2365.5500000000002"/>
    <n v="1814.86"/>
  </r>
  <r>
    <s v="TAG001329 Student Government - Stipends - Broward"/>
    <x v="40"/>
    <s v="(Blank)"/>
    <s v="Student Government *1"/>
    <x v="3"/>
    <n v="84484"/>
    <n v="-500"/>
    <n v="83984"/>
    <n v="64761.87"/>
  </r>
  <r>
    <s v="TAG001330 Student Government - Stipends"/>
    <x v="41"/>
    <s v="(Blank)"/>
    <s v="Student Government *1"/>
    <x v="0"/>
    <n v="400"/>
    <n v="0"/>
    <n v="400"/>
    <n v="450.83"/>
  </r>
  <r>
    <s v="TAG001330 Student Government - Stipends"/>
    <x v="41"/>
    <s v="(Blank)"/>
    <s v="Student Government *1"/>
    <x v="2"/>
    <n v="3298.79"/>
    <n v="0"/>
    <n v="3298.79"/>
    <n v="1936.51"/>
  </r>
  <r>
    <s v="TAG001330 Student Government - Stipends"/>
    <x v="41"/>
    <s v="(Blank)"/>
    <s v="Student Government *1"/>
    <x v="3"/>
    <n v="117414"/>
    <n v="0"/>
    <n v="117414"/>
    <n v="68710.23"/>
  </r>
  <r>
    <s v="TAG001331 Student Government - Student Accessibility Services"/>
    <x v="42"/>
    <s v="(Blank)"/>
    <s v="Student Government *1"/>
    <x v="0"/>
    <n v="8000"/>
    <n v="0"/>
    <n v="8000"/>
    <n v="4962.58"/>
  </r>
  <r>
    <s v="TAG001331 Student Government - Student Accessibility Services"/>
    <x v="42"/>
    <s v="(Blank)"/>
    <s v="Student Government *1"/>
    <x v="2"/>
    <n v="224"/>
    <n v="0"/>
    <n v="224"/>
    <n v="138.94999999999999"/>
  </r>
  <r>
    <s v="TAG001332 Student Government - Night Owls"/>
    <x v="43"/>
    <s v="(Blank)"/>
    <s v="Student Government *1"/>
    <x v="0"/>
    <n v="35000"/>
    <n v="-4000"/>
    <n v="31000"/>
    <n v="12585.2"/>
  </r>
  <r>
    <s v="TAG001332 Student Government - Night Owls"/>
    <x v="43"/>
    <s v="(Blank)"/>
    <s v="Student Government *1"/>
    <x v="2"/>
    <n v="3349.92"/>
    <n v="0"/>
    <n v="3349.92"/>
    <n v="987.53"/>
  </r>
  <r>
    <s v="TAG001332 Student Government - Night Owls"/>
    <x v="43"/>
    <s v="(Blank)"/>
    <s v="Student Government *1"/>
    <x v="3"/>
    <n v="84640"/>
    <n v="4000"/>
    <n v="88640"/>
    <n v="22683.47"/>
  </r>
  <r>
    <s v="TAG001333 Student Government - ICC Revenue - Broward"/>
    <x v="44"/>
    <s v="(Blank)"/>
    <s v="Student Government *1"/>
    <x v="0"/>
    <n v="2500"/>
    <n v="0"/>
    <n v="2500"/>
    <n v="2143.2800000000002"/>
  </r>
  <r>
    <s v="TAG001333 Student Government - ICC Revenue - Broward"/>
    <x v="44"/>
    <s v="(Blank)"/>
    <s v="Student Government *1"/>
    <x v="2"/>
    <n v="70"/>
    <n v="0"/>
    <n v="70"/>
    <n v="60.01"/>
  </r>
  <r>
    <s v="TAG001334 Student Government - Governor - Projects"/>
    <x v="45"/>
    <s v="(Blank)"/>
    <s v="Student Government *1"/>
    <x v="0"/>
    <n v="36000"/>
    <n v="0"/>
    <n v="36000"/>
    <n v="32708.94"/>
  </r>
  <r>
    <s v="TAG001334 Student Government - Governor - Projects"/>
    <x v="45"/>
    <s v="(Blank)"/>
    <s v="Student Government *1"/>
    <x v="2"/>
    <n v="1008"/>
    <n v="0"/>
    <n v="1008"/>
    <n v="915.85"/>
  </r>
  <r>
    <s v="TAG001336 Student Government - COSO"/>
    <x v="46"/>
    <s v="(Blank)"/>
    <s v="Student Government *1"/>
    <x v="0"/>
    <n v="153400"/>
    <n v="0"/>
    <n v="153400"/>
    <n v="112517.75999999999"/>
  </r>
  <r>
    <s v="TAG001336 Student Government - COSO"/>
    <x v="46"/>
    <s v="(Blank)"/>
    <s v="Student Government *1"/>
    <x v="2"/>
    <n v="4295.2"/>
    <n v="0"/>
    <n v="4295.2"/>
    <n v="3150.5"/>
  </r>
  <r>
    <s v="TAG001337 Student Government - House Contingency Broward"/>
    <x v="47"/>
    <s v="(Blank)"/>
    <s v="Student Government *1"/>
    <x v="0"/>
    <n v="4145"/>
    <n v="0"/>
    <n v="4145"/>
    <n v="0"/>
  </r>
  <r>
    <s v="TAG001337 Student Government - House Contingency Broward"/>
    <x v="47"/>
    <s v="(Blank)"/>
    <s v="Student Government *1"/>
    <x v="2"/>
    <n v="116.06"/>
    <n v="0"/>
    <n v="116.06"/>
    <n v="0"/>
  </r>
  <r>
    <s v="TAG001339 Student Government - Contingency"/>
    <x v="48"/>
    <s v="(Blank)"/>
    <s v="Student Government *1"/>
    <x v="0"/>
    <n v="17549"/>
    <n v="0"/>
    <n v="17549"/>
    <n v="9980.4"/>
  </r>
  <r>
    <s v="TAG001339 Student Government - Contingency"/>
    <x v="48"/>
    <s v="(Blank)"/>
    <s v="Student Government *1"/>
    <x v="2"/>
    <n v="491.37"/>
    <n v="0"/>
    <n v="491.37"/>
    <n v="279.45"/>
  </r>
  <r>
    <s v="TAG001341 Student Government - Aids/Peer Education"/>
    <x v="49"/>
    <s v="(Blank)"/>
    <s v="Student Government *1"/>
    <x v="0"/>
    <n v="23855"/>
    <n v="0"/>
    <n v="23855"/>
    <n v="6797.48"/>
  </r>
  <r>
    <s v="TAG001341 Student Government - Aids/Peer Education"/>
    <x v="49"/>
    <s v="(Blank)"/>
    <s v="Student Government *1"/>
    <x v="2"/>
    <n v="794.95"/>
    <n v="0"/>
    <n v="794.95"/>
    <n v="190.33"/>
  </r>
  <r>
    <s v="TAG001341 Student Government - Aids/Peer Education"/>
    <x v="49"/>
    <s v="(Blank)"/>
    <s v="Student Government *1"/>
    <x v="3"/>
    <n v="4536"/>
    <n v="0"/>
    <n v="4536"/>
    <n v="0"/>
  </r>
  <r>
    <s v="TAG001342 Black Student Union"/>
    <x v="50"/>
    <s v="(Blank)"/>
    <s v="Student Government *1"/>
    <x v="0"/>
    <n v="91692"/>
    <n v="0"/>
    <n v="91692"/>
    <n v="81347.12"/>
  </r>
  <r>
    <s v="TAG001342 Black Student Union"/>
    <x v="50"/>
    <s v="(Blank)"/>
    <s v="Student Government *1"/>
    <x v="2"/>
    <n v="3718.88"/>
    <n v="0"/>
    <n v="3718.88"/>
    <n v="2967.02"/>
  </r>
  <r>
    <s v="TAG001342 Black Student Union"/>
    <x v="50"/>
    <s v="(Blank)"/>
    <s v="Student Government *1"/>
    <x v="3"/>
    <n v="41125"/>
    <n v="0"/>
    <n v="41125"/>
    <n v="24617.88"/>
  </r>
  <r>
    <s v="TAG001343 Student Government - Administration - Broward"/>
    <x v="51"/>
    <s v="(Blank)"/>
    <s v="Student Government *1"/>
    <x v="0"/>
    <n v="42500"/>
    <n v="0"/>
    <n v="42500"/>
    <n v="34845.61"/>
  </r>
  <r>
    <s v="TAG001343 Student Government - Administration - Broward"/>
    <x v="51"/>
    <s v="(Blank)"/>
    <s v="Student Government *1"/>
    <x v="2"/>
    <n v="1190"/>
    <n v="0"/>
    <n v="1190"/>
    <n v="975.68"/>
  </r>
  <r>
    <s v="TAG001344 Student Government - Administration - Jupiter"/>
    <x v="52"/>
    <s v="(Blank)"/>
    <s v="Student Government *1"/>
    <x v="0"/>
    <n v="4405"/>
    <n v="1073.29"/>
    <n v="5478.29"/>
    <n v="4730.43"/>
  </r>
  <r>
    <s v="TAG001344 Student Government - Administration - Jupiter"/>
    <x v="52"/>
    <s v="(Blank)"/>
    <s v="Student Government *1"/>
    <x v="2"/>
    <n v="1463.28"/>
    <n v="0"/>
    <n v="1463.28"/>
    <n v="1382.32"/>
  </r>
  <r>
    <s v="TAG001344 Student Government - Administration - Jupiter"/>
    <x v="52"/>
    <s v="(Blank)"/>
    <s v="Student Government *1"/>
    <x v="3"/>
    <n v="47855"/>
    <n v="-1073.29"/>
    <n v="46781.71"/>
    <n v="44638.080000000002"/>
  </r>
  <r>
    <s v="TAG001345 Student Government - Administration"/>
    <x v="53"/>
    <s v="(Blank)"/>
    <s v="Student Government *1"/>
    <x v="0"/>
    <n v="10500"/>
    <n v="0"/>
    <n v="10500"/>
    <n v="8505.26"/>
  </r>
  <r>
    <s v="TAG001345 Student Government - Administration"/>
    <x v="53"/>
    <s v="(Blank)"/>
    <s v="Student Government *1"/>
    <x v="2"/>
    <n v="294"/>
    <n v="0"/>
    <n v="294"/>
    <n v="238.15"/>
  </r>
  <r>
    <s v="TAG001346 Boca Graduate Students Programs (inactive)"/>
    <x v="54"/>
    <s v="(Blank)"/>
    <s v="Student Government *1"/>
    <x v="0"/>
    <n v="0"/>
    <n v="0"/>
    <n v="0"/>
    <n v="25.96"/>
  </r>
  <r>
    <s v="TAG001346 Boca Graduate Students Programs (inactive)"/>
    <x v="54"/>
    <s v="(Blank)"/>
    <s v="Student Government *1"/>
    <x v="2"/>
    <n v="0"/>
    <n v="0"/>
    <n v="0"/>
    <n v="0.73"/>
  </r>
  <r>
    <s v="TAG001347 Unallocated Student Activity Fees"/>
    <x v="55"/>
    <s v="BT-685 FY18-CI+A - Student Union  Renovation-Boca"/>
    <s v="Student Government *1"/>
    <x v="0"/>
    <n v="0"/>
    <n v="850000"/>
    <n v="850000"/>
    <n v="0"/>
  </r>
  <r>
    <s v="TAG001347 Unallocated Student Activity Fees"/>
    <x v="55"/>
    <s v="(Blank)"/>
    <s v="Student Government *1"/>
    <x v="0"/>
    <n v="0"/>
    <n v="-850000"/>
    <n v="-850000"/>
    <n v="93836"/>
  </r>
  <r>
    <s v="TAG001347 Unallocated Student Activity Fees"/>
    <x v="55"/>
    <s v="(Blank)"/>
    <s v="Student Government *1"/>
    <x v="2"/>
    <n v="8955"/>
    <n v="0"/>
    <n v="8955"/>
    <n v="89408.41"/>
  </r>
  <r>
    <s v="TAG001488 Student Government - Conference Travel"/>
    <x v="56"/>
    <s v="(Blank)"/>
    <s v="Student Government *1"/>
    <x v="0"/>
    <n v="75000"/>
    <n v="0"/>
    <n v="75000"/>
    <n v="57817.54"/>
  </r>
  <r>
    <s v="TAG001488 Student Government - Conference Travel"/>
    <x v="56"/>
    <s v="(Blank)"/>
    <s v="Student Government *1"/>
    <x v="2"/>
    <n v="2380"/>
    <n v="0"/>
    <n v="2380"/>
    <n v="1681.26"/>
  </r>
  <r>
    <s v="TAG001488 Student Government - Conference Travel"/>
    <x v="56"/>
    <s v="(Blank)"/>
    <s v="Student Government *1"/>
    <x v="3"/>
    <n v="10000"/>
    <n v="0"/>
    <n v="10000"/>
    <n v="2227.5"/>
  </r>
  <r>
    <s v="TAG001489 Student Government - Program Board"/>
    <x v="57"/>
    <s v="(Blank)"/>
    <s v="Student Government *1"/>
    <x v="0"/>
    <n v="374970"/>
    <n v="0"/>
    <n v="374970"/>
    <n v="335723.12"/>
  </r>
  <r>
    <s v="TAG001489 Student Government - Program Board"/>
    <x v="57"/>
    <s v="(Blank)"/>
    <s v="Student Government *1"/>
    <x v="2"/>
    <n v="12313.28"/>
    <n v="0"/>
    <n v="12313.28"/>
    <n v="10237.450000000001"/>
  </r>
  <r>
    <s v="TAG001489 Student Government - Program Board"/>
    <x v="57"/>
    <s v="(Blank)"/>
    <s v="Student Government *1"/>
    <x v="3"/>
    <n v="64790"/>
    <n v="0"/>
    <n v="64790"/>
    <n v="29899.98"/>
  </r>
  <r>
    <s v="TAG001490 Student Government - S.A.V.I"/>
    <x v="58"/>
    <s v="(Blank)"/>
    <s v="Student Government *1"/>
    <x v="0"/>
    <n v="19795"/>
    <n v="-1751.63"/>
    <n v="18043.37"/>
    <n v="11384.22"/>
  </r>
  <r>
    <s v="TAG001490 Student Government - S.A.V.I"/>
    <x v="58"/>
    <s v="(Blank)"/>
    <s v="Student Government *1"/>
    <x v="2"/>
    <n v="2776.96"/>
    <n v="0"/>
    <n v="2776.96"/>
    <n v="2393.1999999999998"/>
  </r>
  <r>
    <s v="TAG001490 Student Government - S.A.V.I"/>
    <x v="58"/>
    <s v="(Blank)"/>
    <s v="Student Government *1"/>
    <x v="3"/>
    <n v="14864"/>
    <n v="0"/>
    <n v="14864"/>
    <n v="7817"/>
  </r>
  <r>
    <s v="TAG001490 Student Government - S.A.V.I"/>
    <x v="58"/>
    <s v="(Blank)"/>
    <s v="Student Government *1"/>
    <x v="4"/>
    <n v="64518.25"/>
    <n v="1751.63"/>
    <n v="66269.88"/>
    <n v="66269.899999999994"/>
  </r>
  <r>
    <s v="TAG001492 Director of Student Media"/>
    <x v="59"/>
    <s v="(Blank)"/>
    <s v="Student Government *1"/>
    <x v="0"/>
    <n v="10000"/>
    <n v="-836.91"/>
    <n v="9163.09"/>
    <n v="7016.82"/>
  </r>
  <r>
    <s v="TAG001492 Director of Student Media"/>
    <x v="59"/>
    <s v="(Blank)"/>
    <s v="Student Government *1"/>
    <x v="2"/>
    <n v="6059.76"/>
    <n v="0"/>
    <n v="6059.76"/>
    <n v="5798.55"/>
  </r>
  <r>
    <s v="TAG001492 Director of Student Media"/>
    <x v="59"/>
    <s v="(Blank)"/>
    <s v="Student Government *1"/>
    <x v="3"/>
    <n v="7600"/>
    <n v="1912.76"/>
    <n v="9512.76"/>
    <n v="7757.76"/>
  </r>
  <r>
    <s v="TAG001492 Director of Student Media"/>
    <x v="59"/>
    <s v="(Blank)"/>
    <s v="Student Government *1"/>
    <x v="4"/>
    <n v="198819.91"/>
    <n v="-1075.8499999999999"/>
    <n v="197744.06"/>
    <n v="192316.02"/>
  </r>
  <r>
    <s v="TAG001493 Diversity Award Training"/>
    <x v="60"/>
    <s v="(Blank)"/>
    <s v="Student Government *1"/>
    <x v="0"/>
    <n v="28000"/>
    <n v="0"/>
    <n v="28000"/>
    <n v="21588.41"/>
  </r>
  <r>
    <s v="TAG001493 Diversity Award Training"/>
    <x v="60"/>
    <s v="(Blank)"/>
    <s v="Student Government *1"/>
    <x v="2"/>
    <n v="1089.76"/>
    <n v="0"/>
    <n v="1089.76"/>
    <n v="891.57"/>
  </r>
  <r>
    <s v="TAG001493 Diversity Award Training"/>
    <x v="60"/>
    <s v="(Blank)"/>
    <s v="Student Government *1"/>
    <x v="3"/>
    <n v="10920"/>
    <n v="0"/>
    <n v="10920"/>
    <n v="10253.280000000001"/>
  </r>
  <r>
    <s v="TAG001494 Graduate and Professional Clubs"/>
    <x v="61"/>
    <s v="(Blank)"/>
    <s v="Student Government *1"/>
    <x v="0"/>
    <n v="32228"/>
    <n v="0"/>
    <n v="32228"/>
    <n v="25234.04"/>
  </r>
  <r>
    <s v="TAG001494 Graduate and Professional Clubs"/>
    <x v="61"/>
    <s v="(Blank)"/>
    <s v="Student Government *1"/>
    <x v="2"/>
    <n v="902.38"/>
    <n v="0"/>
    <n v="902.38"/>
    <n v="706.55"/>
  </r>
  <r>
    <s v="TAG001495 Graduate Student Association"/>
    <x v="62"/>
    <s v="(Blank)"/>
    <s v="Student Government *1"/>
    <x v="0"/>
    <n v="165147"/>
    <n v="0"/>
    <n v="165147"/>
    <n v="137628.94"/>
  </r>
  <r>
    <s v="TAG001495 Graduate Student Association"/>
    <x v="62"/>
    <s v="(Blank)"/>
    <s v="Student Government *1"/>
    <x v="2"/>
    <n v="5689.26"/>
    <n v="0"/>
    <n v="5689.26"/>
    <n v="4194.6899999999996"/>
  </r>
  <r>
    <s v="TAG001495 Graduate Student Association"/>
    <x v="62"/>
    <s v="(Blank)"/>
    <s v="Student Government *1"/>
    <x v="3"/>
    <n v="38041"/>
    <n v="0"/>
    <n v="38041"/>
    <n v="12181.41"/>
  </r>
  <r>
    <s v="TAG001496 Homecoming"/>
    <x v="63"/>
    <s v="(Blank)"/>
    <s v="Student Government *1"/>
    <x v="0"/>
    <n v="187340"/>
    <n v="13000"/>
    <n v="200340"/>
    <n v="187437.19"/>
  </r>
  <r>
    <s v="TAG001496 Homecoming"/>
    <x v="63"/>
    <s v="(Blank)"/>
    <s v="Student Government *1"/>
    <x v="2"/>
    <n v="6169.52"/>
    <n v="0"/>
    <n v="6169.52"/>
    <n v="5302.11"/>
  </r>
  <r>
    <s v="TAG001496 Homecoming"/>
    <x v="63"/>
    <s v="(Blank)"/>
    <s v="Student Government *1"/>
    <x v="3"/>
    <n v="33000"/>
    <n v="-13000"/>
    <n v="20000"/>
    <n v="1924.01"/>
  </r>
  <r>
    <s v="TAG001498 LGBTQA Resource Center"/>
    <x v="64"/>
    <s v="(Blank)"/>
    <s v="Student Government *1"/>
    <x v="0"/>
    <n v="12300"/>
    <n v="-5961.57"/>
    <n v="6338.43"/>
    <n v="6469.56"/>
  </r>
  <r>
    <s v="TAG001498 LGBTQA Resource Center"/>
    <x v="64"/>
    <s v="(Blank)"/>
    <s v="Student Government *1"/>
    <x v="2"/>
    <n v="1774.55"/>
    <n v="0"/>
    <n v="1774.55"/>
    <n v="1787.83"/>
  </r>
  <r>
    <s v="TAG001498 LGBTQA Resource Center"/>
    <x v="64"/>
    <s v="(Blank)"/>
    <s v="Student Government *1"/>
    <x v="4"/>
    <n v="51076.95"/>
    <n v="5961.57"/>
    <n v="57038.52"/>
    <n v="57381.55"/>
  </r>
  <r>
    <s v="TAG001499 Student Government - Lobby"/>
    <x v="65"/>
    <s v="(Blank)"/>
    <s v="Student Government *1"/>
    <x v="0"/>
    <n v="11985"/>
    <n v="0"/>
    <n v="11985"/>
    <n v="7641.5"/>
  </r>
  <r>
    <s v="TAG001499 Student Government - Lobby"/>
    <x v="65"/>
    <s v="(Blank)"/>
    <s v="Student Government *1"/>
    <x v="2"/>
    <n v="335.58"/>
    <n v="0"/>
    <n v="335.58"/>
    <n v="213.96"/>
  </r>
  <r>
    <s v="TAG001500 Office of Greek Life"/>
    <x v="66"/>
    <s v="(Blank)"/>
    <s v="Student Government *1"/>
    <x v="0"/>
    <n v="23520"/>
    <n v="0"/>
    <n v="23520"/>
    <n v="18648.86"/>
  </r>
  <r>
    <s v="TAG001500 Office of Greek Life"/>
    <x v="66"/>
    <s v="(Blank)"/>
    <s v="Student Government *1"/>
    <x v="2"/>
    <n v="4652.96"/>
    <n v="0"/>
    <n v="4652.96"/>
    <n v="4558.5"/>
  </r>
  <r>
    <s v="TAG001500 Office of Greek Life"/>
    <x v="66"/>
    <s v="(Blank)"/>
    <s v="Student Government *1"/>
    <x v="3"/>
    <n v="6900"/>
    <n v="0"/>
    <n v="6900"/>
    <n v="3150"/>
  </r>
  <r>
    <s v="TAG001500 Office of Greek Life"/>
    <x v="66"/>
    <s v="(Blank)"/>
    <s v="Student Government *1"/>
    <x v="4"/>
    <n v="135757.16"/>
    <n v="0"/>
    <n v="135757.16"/>
    <n v="141004.79"/>
  </r>
  <r>
    <s v="TAG001501 Student Accessibility Week"/>
    <x v="67"/>
    <s v="(Blank)"/>
    <s v="Student Government *1"/>
    <x v="0"/>
    <n v="9655"/>
    <n v="0"/>
    <n v="9655"/>
    <n v="6761.65"/>
  </r>
  <r>
    <s v="TAG001501 Student Accessibility Week"/>
    <x v="67"/>
    <s v="(Blank)"/>
    <s v="Student Government *1"/>
    <x v="2"/>
    <n v="270.33999999999997"/>
    <n v="0"/>
    <n v="270.33999999999997"/>
    <n v="189.33"/>
  </r>
  <r>
    <s v="TAG001502 President Executive Projects"/>
    <x v="68"/>
    <s v="(Blank)"/>
    <s v="Student Government *1"/>
    <x v="0"/>
    <n v="60000"/>
    <n v="0"/>
    <n v="60000"/>
    <n v="47167.27"/>
  </r>
  <r>
    <s v="TAG001502 President Executive Projects"/>
    <x v="68"/>
    <s v="(Blank)"/>
    <s v="Student Government *1"/>
    <x v="2"/>
    <n v="1680"/>
    <n v="0"/>
    <n v="1680"/>
    <n v="1320.68"/>
  </r>
  <r>
    <s v="TAG001503 Radio Station"/>
    <x v="69"/>
    <s v="(Blank)"/>
    <s v="Student Government *1"/>
    <x v="0"/>
    <n v="30100"/>
    <n v="0"/>
    <n v="30100"/>
    <n v="23390.13"/>
  </r>
  <r>
    <s v="TAG001503 Radio Station"/>
    <x v="69"/>
    <s v="(Blank)"/>
    <s v="Student Government *1"/>
    <x v="2"/>
    <n v="1928.95"/>
    <n v="0"/>
    <n v="1928.95"/>
    <n v="1327.04"/>
  </r>
  <r>
    <s v="TAG001503 Radio Station"/>
    <x v="69"/>
    <s v="(Blank)"/>
    <s v="Student Government *1"/>
    <x v="3"/>
    <n v="38791"/>
    <n v="0"/>
    <n v="38791"/>
    <n v="24003.87"/>
  </r>
  <r>
    <s v="TAG001504 Senate Contingency"/>
    <x v="70"/>
    <s v="(Blank)"/>
    <s v="Student Government *1"/>
    <x v="0"/>
    <n v="40000"/>
    <n v="0"/>
    <n v="40000"/>
    <n v="33066.18"/>
  </r>
  <r>
    <s v="TAG001504 Senate Contingency"/>
    <x v="70"/>
    <s v="(Blank)"/>
    <s v="Student Government *1"/>
    <x v="2"/>
    <n v="1120"/>
    <n v="0"/>
    <n v="1120"/>
    <n v="925.85"/>
  </r>
  <r>
    <s v="TAG001505 Student Government - Accounting &amp; Budget Office"/>
    <x v="71"/>
    <s v="(Blank)"/>
    <s v="Student Government *1"/>
    <x v="0"/>
    <n v="6300"/>
    <n v="5646.81"/>
    <n v="11946.81"/>
    <n v="5626.84"/>
  </r>
  <r>
    <s v="TAG001505 Student Government - Accounting &amp; Budget Office"/>
    <x v="71"/>
    <s v="(Blank)"/>
    <s v="Student Government *1"/>
    <x v="1"/>
    <n v="0"/>
    <n v="0"/>
    <n v="0"/>
    <n v="5145.1400000000003"/>
  </r>
  <r>
    <s v="TAG001505 Student Government - Accounting &amp; Budget Office"/>
    <x v="71"/>
    <s v="(Blank)"/>
    <s v="Student Government *1"/>
    <x v="2"/>
    <n v="5600.3"/>
    <n v="0"/>
    <n v="5600.3"/>
    <n v="4809.6400000000003"/>
  </r>
  <r>
    <s v="TAG001505 Student Government - Accounting &amp; Budget Office"/>
    <x v="71"/>
    <s v="(Blank)"/>
    <s v="Student Government *1"/>
    <x v="3"/>
    <n v="18500"/>
    <n v="-5095.29"/>
    <n v="13404.71"/>
    <n v="6794.21"/>
  </r>
  <r>
    <s v="TAG001505 Student Government - Accounting &amp; Budget Office"/>
    <x v="71"/>
    <s v="(Blank)"/>
    <s v="Student Government *1"/>
    <x v="4"/>
    <n v="175210.55"/>
    <n v="-551.52"/>
    <n v="174659.03"/>
    <n v="159351.65"/>
  </r>
  <r>
    <s v="TAG001506 Student Government - Elections"/>
    <x v="72"/>
    <s v="(Blank)"/>
    <s v="Student Government *1"/>
    <x v="0"/>
    <n v="6000"/>
    <n v="0"/>
    <n v="6000"/>
    <n v="3290.31"/>
  </r>
  <r>
    <s v="TAG001506 Student Government - Elections"/>
    <x v="72"/>
    <s v="(Blank)"/>
    <s v="Student Government *1"/>
    <x v="2"/>
    <n v="823.2"/>
    <n v="0"/>
    <n v="823.2"/>
    <n v="324.81"/>
  </r>
  <r>
    <s v="TAG001506 Student Government - Elections"/>
    <x v="72"/>
    <s v="(Blank)"/>
    <s v="Student Government *1"/>
    <x v="3"/>
    <n v="23400"/>
    <n v="0"/>
    <n v="23400"/>
    <n v="8310.1299999999992"/>
  </r>
  <r>
    <s v="TAG001507 Student Government - Judicial Branch"/>
    <x v="73"/>
    <s v="(Blank)"/>
    <s v="Student Government *1"/>
    <x v="0"/>
    <n v="1900"/>
    <n v="0"/>
    <n v="1900"/>
    <n v="1109.94"/>
  </r>
  <r>
    <s v="TAG001507 Student Government - Judicial Branch"/>
    <x v="73"/>
    <s v="(Blank)"/>
    <s v="Student Government *1"/>
    <x v="2"/>
    <n v="188.66"/>
    <n v="0"/>
    <n v="188.66"/>
    <n v="132.66999999999999"/>
  </r>
  <r>
    <s v="TAG001507 Student Government - Judicial Branch"/>
    <x v="73"/>
    <s v="(Blank)"/>
    <s v="Student Government *1"/>
    <x v="3"/>
    <n v="4838"/>
    <n v="0"/>
    <n v="4838"/>
    <n v="3628.2"/>
  </r>
  <r>
    <s v="TAG001508 Student Government - Television Station"/>
    <x v="74"/>
    <s v="(Blank)"/>
    <s v="Student Government *1"/>
    <x v="0"/>
    <n v="35000"/>
    <n v="0"/>
    <n v="35000"/>
    <n v="26617.58"/>
  </r>
  <r>
    <s v="TAG001508 Student Government - Television Station"/>
    <x v="74"/>
    <s v="(Blank)"/>
    <s v="Student Government *1"/>
    <x v="2"/>
    <n v="2038.4"/>
    <n v="0"/>
    <n v="2038.4"/>
    <n v="1626.17"/>
  </r>
  <r>
    <s v="TAG001508 Student Government - Television Station"/>
    <x v="74"/>
    <s v="(Blank)"/>
    <s v="Student Government *1"/>
    <x v="3"/>
    <n v="37800"/>
    <n v="0"/>
    <n v="37800"/>
    <n v="31459.98"/>
  </r>
  <r>
    <s v="TAG001509 Student Government - Advisor Office"/>
    <x v="75"/>
    <s v="(Blank)"/>
    <s v="Student Government *1"/>
    <x v="0"/>
    <n v="30650"/>
    <n v="-2910"/>
    <n v="27740"/>
    <n v="5322.59"/>
  </r>
  <r>
    <s v="TAG001509 Student Government - Advisor Office"/>
    <x v="75"/>
    <s v="(Blank)"/>
    <s v="Student Government *1"/>
    <x v="2"/>
    <n v="4828.1899999999996"/>
    <n v="0"/>
    <n v="4828.1899999999996"/>
    <n v="3891.61"/>
  </r>
  <r>
    <s v="TAG001509 Student Government - Advisor Office"/>
    <x v="75"/>
    <s v="(Blank)"/>
    <s v="Student Government *1"/>
    <x v="3"/>
    <n v="35040"/>
    <n v="0"/>
    <n v="35040"/>
    <n v="24007.919999999998"/>
  </r>
  <r>
    <s v="TAG001509 Student Government - Advisor Office"/>
    <x v="75"/>
    <s v="(Blank)"/>
    <s v="Student Government *1"/>
    <x v="4"/>
    <n v="106745.28"/>
    <n v="2910"/>
    <n v="109655.28"/>
    <n v="109655.62"/>
  </r>
  <r>
    <s v="TAG001510 Student Government - Operations"/>
    <x v="76"/>
    <s v="(Blank)"/>
    <s v="Student Government *1"/>
    <x v="0"/>
    <n v="5250"/>
    <n v="0"/>
    <n v="5250"/>
    <n v="5609.27"/>
  </r>
  <r>
    <s v="TAG001510 Student Government - Operations"/>
    <x v="76"/>
    <s v="(Blank)"/>
    <s v="Student Government *1"/>
    <x v="2"/>
    <n v="147"/>
    <n v="0"/>
    <n v="147"/>
    <n v="157.06"/>
  </r>
  <r>
    <s v="TAG001511 Student Government - Senate"/>
    <x v="77"/>
    <s v="(Blank)"/>
    <s v="Student Government *1"/>
    <x v="0"/>
    <n v="6000"/>
    <n v="0"/>
    <n v="6000"/>
    <n v="1383.93"/>
  </r>
  <r>
    <s v="TAG001511 Student Government - Senate"/>
    <x v="77"/>
    <s v="(Blank)"/>
    <s v="Student Government *1"/>
    <x v="2"/>
    <n v="168"/>
    <n v="0"/>
    <n v="168"/>
    <n v="38.75"/>
  </r>
  <r>
    <s v="TAG001512 Student Leadership Conference"/>
    <x v="78"/>
    <s v="(Blank)"/>
    <s v="Student Government *1"/>
    <x v="0"/>
    <n v="0"/>
    <n v="0"/>
    <n v="0"/>
    <n v="5.51"/>
  </r>
  <r>
    <s v="TAG001512 Student Leadership Conference"/>
    <x v="78"/>
    <s v="(Blank)"/>
    <s v="Student Government *1"/>
    <x v="2"/>
    <n v="0"/>
    <n v="0"/>
    <n v="0"/>
    <n v="0.15"/>
  </r>
  <r>
    <s v="TAG001512 Student Leadership Conference"/>
    <x v="78"/>
    <s v="(Blank)"/>
    <s v="Student Government *1"/>
    <x v="3"/>
    <n v="0"/>
    <n v="0"/>
    <n v="0"/>
    <n v="0"/>
  </r>
  <r>
    <s v="TAG001513 Traditions Projects-Diver. Way"/>
    <x v="79"/>
    <s v="(Blank)"/>
    <s v="Student Government *1"/>
    <x v="0"/>
    <n v="64089"/>
    <n v="0"/>
    <n v="64089"/>
    <n v="63051.02"/>
  </r>
  <r>
    <s v="TAG001513 Traditions Projects-Diver. Way"/>
    <x v="79"/>
    <s v="(Blank)"/>
    <s v="Student Government *1"/>
    <x v="2"/>
    <n v="1794.49"/>
    <n v="0"/>
    <n v="1794.49"/>
    <n v="1765.43"/>
  </r>
  <r>
    <s v="TAG001514 University Press Newspaper"/>
    <x v="80"/>
    <s v="(Blank)"/>
    <s v="Student Government *1"/>
    <x v="0"/>
    <n v="19912"/>
    <n v="0"/>
    <n v="19912"/>
    <n v="17860.650000000001"/>
  </r>
  <r>
    <s v="TAG001514 University Press Newspaper"/>
    <x v="80"/>
    <s v="(Blank)"/>
    <s v="Student Government *1"/>
    <x v="2"/>
    <n v="1630.55"/>
    <n v="0"/>
    <n v="1630.55"/>
    <n v="976"/>
  </r>
  <r>
    <s v="TAG001514 University Press Newspaper"/>
    <x v="80"/>
    <s v="(Blank)"/>
    <s v="Student Government *1"/>
    <x v="3"/>
    <n v="38322"/>
    <n v="0"/>
    <n v="38322"/>
    <n v="16996.28"/>
  </r>
  <r>
    <s v="TAG001515 University Wide Stipends"/>
    <x v="81"/>
    <s v="(Blank)"/>
    <s v="Student Government *1"/>
    <x v="0"/>
    <n v="6500"/>
    <n v="0"/>
    <n v="6500"/>
    <n v="5848.5"/>
  </r>
  <r>
    <s v="TAG001515 University Wide Stipends"/>
    <x v="81"/>
    <s v="(Blank)"/>
    <s v="Student Government *1"/>
    <x v="2"/>
    <n v="2589.44"/>
    <n v="0"/>
    <n v="2589.44"/>
    <n v="1847.66"/>
  </r>
  <r>
    <s v="TAG001515 University Wide Stipends"/>
    <x v="81"/>
    <s v="(Blank)"/>
    <s v="Student Government *1"/>
    <x v="3"/>
    <n v="85980"/>
    <n v="0"/>
    <n v="85980"/>
    <n v="60139.7"/>
  </r>
  <r>
    <s v="TAG001516 Military and Veterans Student Success Center"/>
    <x v="82"/>
    <s v="(Blank)"/>
    <s v="Student Government *1"/>
    <x v="0"/>
    <n v="9300"/>
    <n v="0"/>
    <n v="9300"/>
    <n v="8310.07"/>
  </r>
  <r>
    <s v="TAG001516 Military and Veterans Student Success Center"/>
    <x v="82"/>
    <s v="(Blank)"/>
    <s v="Student Government *1"/>
    <x v="2"/>
    <n v="260.39999999999998"/>
    <n v="0"/>
    <n v="260.39999999999998"/>
    <n v="232.68"/>
  </r>
  <r>
    <s v="TAG001517 Student Government - Vice President's Executive Project"/>
    <x v="83"/>
    <s v="(Blank)"/>
    <s v="Student Government *1"/>
    <x v="0"/>
    <n v="8000"/>
    <n v="0"/>
    <n v="8000"/>
    <n v="2995.72"/>
  </r>
  <r>
    <s v="TAG001517 Student Government - Vice President's Executive Project"/>
    <x v="83"/>
    <s v="(Blank)"/>
    <s v="Student Government *1"/>
    <x v="2"/>
    <n v="224"/>
    <n v="0"/>
    <n v="224"/>
    <n v="83.88"/>
  </r>
  <r>
    <s v="TAG001518 Weeks of Welcome"/>
    <x v="84"/>
    <s v="(Blank)"/>
    <s v="Student Government *1"/>
    <x v="0"/>
    <n v="16500"/>
    <n v="0"/>
    <n v="16500"/>
    <n v="8560.4500000000007"/>
  </r>
  <r>
    <s v="TAG001518 Weeks of Welcome"/>
    <x v="84"/>
    <s v="(Blank)"/>
    <s v="Student Government *1"/>
    <x v="2"/>
    <n v="462"/>
    <n v="0"/>
    <n v="462"/>
    <n v="239.69"/>
  </r>
  <r>
    <s v="TAG001686 Davie/Broward Campus Rec - SG Reserve"/>
    <x v="85"/>
    <s v="P-7552(R) FY18 - BC-51-replace current flooring/tile @ entrance hallway"/>
    <s v="Student Government *1"/>
    <x v="0"/>
    <n v="0"/>
    <n v="8093.16"/>
    <n v="8093.16"/>
    <n v="6192.5"/>
  </r>
  <r>
    <s v="TAG001686 Davie/Broward Campus Rec - SG Reserve"/>
    <x v="85"/>
    <s v="(Blank)"/>
    <s v="Student Government *1"/>
    <x v="0"/>
    <n v="43000"/>
    <n v="-8093.16"/>
    <n v="34906.839999999997"/>
    <n v="9044.61"/>
  </r>
  <r>
    <s v="TAG001686 Davie/Broward Campus Rec - SG Reserve"/>
    <x v="85"/>
    <s v="(Blank)"/>
    <s v="Student Government *1"/>
    <x v="2"/>
    <n v="1204"/>
    <n v="0"/>
    <n v="1204"/>
    <n v="426.64"/>
  </r>
  <r>
    <s v="TAG001687 Davie Student Union - SG Reserve"/>
    <x v="86"/>
    <s v="(Blank)"/>
    <s v="Student Government *1"/>
    <x v="0"/>
    <n v="100000"/>
    <n v="0"/>
    <n v="100000"/>
    <n v="11.12"/>
  </r>
  <r>
    <s v="TAG001687 Davie Student Union - SG Reserve"/>
    <x v="86"/>
    <s v="(Blank)"/>
    <s v="Student Government *1"/>
    <x v="2"/>
    <n v="2800"/>
    <n v="0"/>
    <n v="2800"/>
    <n v="0.31"/>
  </r>
  <r>
    <s v="TAG001924 Campus Rec Jupiter - SG Reserve"/>
    <x v="87"/>
    <s v="(Blank)"/>
    <s v="Student Government *1"/>
    <x v="0"/>
    <n v="1000"/>
    <n v="0"/>
    <n v="1000"/>
    <n v="0"/>
  </r>
  <r>
    <s v="TAG001924 Campus Rec Jupiter - SG Reserve"/>
    <x v="87"/>
    <s v="(Blank)"/>
    <s v="Student Government *1"/>
    <x v="2"/>
    <n v="28"/>
    <n v="0"/>
    <n v="28"/>
    <n v="0"/>
  </r>
  <r>
    <s v="TAG001927 Student Government - Alternative Breaks Revenue"/>
    <x v="88"/>
    <s v="(Blank)"/>
    <s v="Student Government *1"/>
    <x v="0"/>
    <n v="10000"/>
    <n v="0"/>
    <n v="10000"/>
    <n v="3070.57"/>
  </r>
  <r>
    <s v="TAG001927 Student Government - Alternative Breaks Revenue"/>
    <x v="88"/>
    <s v="(Blank)"/>
    <s v="Student Government *1"/>
    <x v="2"/>
    <n v="280"/>
    <n v="0"/>
    <n v="280"/>
    <n v="85.98"/>
  </r>
  <r>
    <s v="TAG003502 Student Government - Student Involvement"/>
    <x v="89"/>
    <s v="(Blank)"/>
    <s v="Student Government *1"/>
    <x v="0"/>
    <n v="16000"/>
    <n v="-607.92999999999995"/>
    <n v="15392.07"/>
    <n v="15645.98"/>
  </r>
  <r>
    <s v="TAG003502 Student Government - Student Involvement"/>
    <x v="89"/>
    <s v="(Blank)"/>
    <s v="Student Government *1"/>
    <x v="2"/>
    <n v="5256.18"/>
    <n v="0"/>
    <n v="5256.18"/>
    <n v="5263.35"/>
  </r>
  <r>
    <s v="TAG003502 Student Government - Student Involvement"/>
    <x v="89"/>
    <s v="(Blank)"/>
    <s v="Student Government *1"/>
    <x v="3"/>
    <n v="19500"/>
    <n v="-6999.34"/>
    <n v="12500.66"/>
    <n v="12503.04"/>
  </r>
  <r>
    <s v="TAG003502 Student Government - Student Involvement"/>
    <x v="89"/>
    <s v="(Blank)"/>
    <s v="Student Government *1"/>
    <x v="4"/>
    <n v="152220.79999999999"/>
    <n v="7607.27"/>
    <n v="159828.07"/>
    <n v="159828.07999999999"/>
  </r>
  <r>
    <s v="TAG003543 Boca Raton Student Union"/>
    <x v="90"/>
    <s v="(Blank)"/>
    <s v="Student Government *1"/>
    <x v="4"/>
    <n v="540000"/>
    <n v="0"/>
    <n v="0"/>
    <n v="0"/>
  </r>
  <r>
    <s v="TAG003543 Boca Raton Student Union"/>
    <x v="90"/>
    <s v="(Blank)"/>
    <s v="Student Government *1"/>
    <x v="3"/>
    <n v="234875"/>
    <n v="0"/>
    <n v="0"/>
    <n v="0"/>
  </r>
  <r>
    <s v="TAG003543 Boca Raton Student Union"/>
    <x v="90"/>
    <s v="(Blank)"/>
    <s v="Student Government *1"/>
    <x v="0"/>
    <n v="893676"/>
    <n v="0"/>
    <n v="0"/>
    <n v="0"/>
  </r>
  <r>
    <s v="TAG003543 Boca Raton Student Union"/>
    <x v="90"/>
    <s v="(Blank)"/>
    <s v="Student Government *1"/>
    <x v="1"/>
    <n v="88000"/>
    <n v="0"/>
    <n v="0"/>
    <n v="0"/>
  </r>
  <r>
    <s v="TAG004958 Student Government - University Mascot"/>
    <x v="91"/>
    <s v="(Blank)"/>
    <s v="Student Government *1"/>
    <x v="0"/>
    <n v="20500"/>
    <n v="0"/>
    <n v="20500"/>
    <n v="8304.24"/>
  </r>
  <r>
    <s v="TAG004958 Student Government - University Mascot"/>
    <x v="91"/>
    <s v="(Blank)"/>
    <s v="Student Government *1"/>
    <x v="2"/>
    <n v="3255.44"/>
    <n v="0"/>
    <n v="3255.44"/>
    <n v="367.83"/>
  </r>
  <r>
    <s v="TAG004958 Student Government - University Mascot"/>
    <x v="91"/>
    <s v="(Blank)"/>
    <s v="Student Government *1"/>
    <x v="3"/>
    <n v="6480"/>
    <n v="0"/>
    <n v="6480"/>
    <n v="4833"/>
  </r>
  <r>
    <s v="TAG004958 Student Government - University Mascot"/>
    <x v="91"/>
    <s v="(Blank)"/>
    <s v="Student Government *1"/>
    <x v="1"/>
    <n v="2500"/>
    <n v="0"/>
    <n v="6480"/>
    <n v="4833"/>
  </r>
  <r>
    <s v="TAG005101 Student Government - University Mascot Revenue"/>
    <x v="92"/>
    <s v="(Blank)"/>
    <s v="Student Government *1"/>
    <x v="0"/>
    <n v="500"/>
    <n v="0"/>
    <n v="500"/>
    <n v="0"/>
  </r>
  <r>
    <s v="TAG005101 Student Government - University Mascot Revenue"/>
    <x v="92"/>
    <s v="(Blank)"/>
    <s v="Student Government *1"/>
    <x v="2"/>
    <n v="14"/>
    <n v="0"/>
    <n v="14"/>
    <n v="0"/>
  </r>
  <r>
    <s v="TAG005800 Davie University Center"/>
    <x v="93"/>
    <s v="(Blank)"/>
    <s v="Student Government *1"/>
    <x v="3"/>
    <n v="0"/>
    <n v="0"/>
    <n v="0"/>
    <n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7">
  <r>
    <x v="0"/>
    <x v="0"/>
    <s v="(Blank)"/>
    <s v="Student Government *1"/>
    <x v="0"/>
    <n v="17301"/>
    <n v="0"/>
    <n v="17301"/>
    <n v="9755.83"/>
    <n v="0"/>
    <n v="0"/>
    <n v="9755.83"/>
    <n v="7545.17"/>
    <n v="0.436112"/>
  </r>
  <r>
    <x v="0"/>
    <x v="0"/>
    <s v="(Blank)"/>
    <s v="Student Government *1"/>
    <x v="1"/>
    <n v="4768.53"/>
    <n v="-304.72000000000003"/>
    <n v="4463.8100000000004"/>
    <n v="2706.56"/>
    <n v="0"/>
    <n v="0"/>
    <n v="2706.56"/>
    <n v="1757.25"/>
    <n v="0.39366600000000002"/>
  </r>
  <r>
    <x v="0"/>
    <x v="0"/>
    <s v="(Blank)"/>
    <s v="Student Government *1"/>
    <x v="2"/>
    <n v="51040"/>
    <n v="-10883"/>
    <n v="40157"/>
    <n v="23676.75"/>
    <n v="0"/>
    <n v="0"/>
    <n v="23676.75"/>
    <n v="16480.25"/>
    <n v="0.41039500000000001"/>
  </r>
  <r>
    <x v="0"/>
    <x v="0"/>
    <s v="(Blank)"/>
    <s v="Student Government *1"/>
    <x v="3"/>
    <n v="66249.48"/>
    <n v="0"/>
    <n v="66249.48"/>
    <n v="27514.59"/>
    <n v="0"/>
    <n v="0"/>
    <n v="27514.59"/>
    <n v="38734.89"/>
    <n v="0.58468200000000004"/>
  </r>
  <r>
    <x v="1"/>
    <x v="1"/>
    <s v="(Blank)"/>
    <s v="Student Government *1"/>
    <x v="0"/>
    <n v="4000"/>
    <n v="0"/>
    <n v="4000"/>
    <n v="0"/>
    <n v="0"/>
    <n v="0"/>
    <n v="0"/>
    <n v="4000"/>
    <n v="1"/>
  </r>
  <r>
    <x v="1"/>
    <x v="1"/>
    <s v="(Blank)"/>
    <s v="Student Government *1"/>
    <x v="1"/>
    <n v="112"/>
    <n v="0"/>
    <n v="112"/>
    <n v="0"/>
    <n v="0"/>
    <n v="0"/>
    <n v="0"/>
    <n v="112"/>
    <n v="1"/>
  </r>
  <r>
    <x v="2"/>
    <x v="2"/>
    <s v="P-8177(R) FY21 - RC-91 - Exterior Painting of Rec Center"/>
    <s v="Student Government *1"/>
    <x v="0"/>
    <n v="0"/>
    <n v="53020"/>
    <n v="53020"/>
    <n v="48200"/>
    <n v="0"/>
    <n v="0"/>
    <n v="48200"/>
    <n v="4820"/>
    <n v="9.0909000000000004E-2"/>
  </r>
  <r>
    <x v="2"/>
    <x v="2"/>
    <s v="P-8219(R) FY21 - RC-91 /119 - Utility Chase Access Repair"/>
    <s v="Student Government *1"/>
    <x v="0"/>
    <n v="0"/>
    <n v="21556.7"/>
    <n v="21556.7"/>
    <n v="0"/>
    <n v="0"/>
    <n v="0"/>
    <n v="0"/>
    <n v="21556.7"/>
    <n v="1"/>
  </r>
  <r>
    <x v="2"/>
    <x v="2"/>
    <s v="P-8227(R) FY21  -  Boca Campus - Repainting Outdoor Basketball Courts"/>
    <s v="Student Government *1"/>
    <x v="0"/>
    <n v="0"/>
    <n v="11848.84"/>
    <n v="11848.84"/>
    <n v="11848.84"/>
    <n v="0"/>
    <n v="0"/>
    <n v="11848.84"/>
    <n v="0"/>
    <n v="0"/>
  </r>
  <r>
    <x v="2"/>
    <x v="2"/>
    <s v="(Blank)"/>
    <s v="Student Government *1"/>
    <x v="0"/>
    <n v="250000"/>
    <n v="-86425.54"/>
    <n v="163574.46"/>
    <n v="135934.37"/>
    <n v="0"/>
    <n v="0"/>
    <n v="135934.37"/>
    <n v="27640.09"/>
    <n v="0.16897599999999999"/>
  </r>
  <r>
    <x v="2"/>
    <x v="2"/>
    <s v="(Blank)"/>
    <s v="Student Government *1"/>
    <x v="1"/>
    <n v="7000"/>
    <n v="0"/>
    <n v="7000"/>
    <n v="5487.53"/>
    <n v="0"/>
    <n v="0"/>
    <n v="5487.53"/>
    <n v="1512.47"/>
    <n v="0.21606700000000001"/>
  </r>
  <r>
    <x v="3"/>
    <x v="3"/>
    <s v="BT-685 FY17-CI+D - Student Union  Renovation-Boca"/>
    <s v="Student Government *1"/>
    <x v="0"/>
    <n v="0"/>
    <n v="198925.6"/>
    <n v="198925.6"/>
    <n v="198925.6"/>
    <n v="0"/>
    <n v="0"/>
    <n v="198925.6"/>
    <n v="0"/>
    <n v="0"/>
  </r>
  <r>
    <x v="3"/>
    <x v="3"/>
    <s v="(Blank)"/>
    <s v="Student Government *1"/>
    <x v="0"/>
    <n v="850000"/>
    <n v="-223925.6"/>
    <n v="626074.4"/>
    <n v="0"/>
    <n v="0"/>
    <n v="0"/>
    <n v="0"/>
    <n v="626074.4"/>
    <n v="1"/>
  </r>
  <r>
    <x v="3"/>
    <x v="3"/>
    <s v="(Blank)"/>
    <s v="Student Government *1"/>
    <x v="1"/>
    <n v="23800"/>
    <n v="-700"/>
    <n v="23100"/>
    <n v="5569.92"/>
    <n v="0"/>
    <n v="0"/>
    <n v="5569.92"/>
    <n v="17530.080000000002"/>
    <n v="0.75887800000000005"/>
  </r>
  <r>
    <x v="4"/>
    <x v="4"/>
    <s v="(Blank)"/>
    <s v="Student Government *1"/>
    <x v="1"/>
    <n v="336"/>
    <n v="0"/>
    <n v="336"/>
    <n v="4.4800000000000004"/>
    <n v="0"/>
    <n v="0"/>
    <n v="4.4800000000000004"/>
    <n v="331.52"/>
    <n v="0.98666699999999996"/>
  </r>
  <r>
    <x v="4"/>
    <x v="4"/>
    <s v="(Blank)"/>
    <s v="Student Government *1"/>
    <x v="2"/>
    <n v="12000"/>
    <n v="0"/>
    <n v="12000"/>
    <n v="160"/>
    <n v="0"/>
    <n v="0"/>
    <n v="160"/>
    <n v="11840"/>
    <n v="0.98666699999999996"/>
  </r>
  <r>
    <x v="5"/>
    <x v="5"/>
    <s v="(Blank)"/>
    <s v="Student Government *1"/>
    <x v="0"/>
    <n v="10000"/>
    <n v="0"/>
    <n v="10000"/>
    <n v="0"/>
    <n v="0"/>
    <n v="0"/>
    <n v="0"/>
    <n v="10000"/>
    <n v="1"/>
  </r>
  <r>
    <x v="5"/>
    <x v="5"/>
    <s v="(Blank)"/>
    <s v="Student Government *1"/>
    <x v="1"/>
    <n v="280"/>
    <n v="0"/>
    <n v="280"/>
    <n v="497.94"/>
    <n v="0"/>
    <n v="0"/>
    <n v="497.94"/>
    <n v="-217.94"/>
    <n v="-0.77835699999999997"/>
  </r>
  <r>
    <x v="5"/>
    <x v="5"/>
    <s v="(Blank)"/>
    <s v="Student Government *1"/>
    <x v="2"/>
    <n v="0"/>
    <n v="0"/>
    <n v="0"/>
    <n v="-73.61"/>
    <n v="0"/>
    <n v="0"/>
    <n v="-73.61"/>
    <n v="73.61"/>
    <n v="0"/>
  </r>
  <r>
    <x v="6"/>
    <x v="6"/>
    <s v="(Blank)"/>
    <s v="Student Government *1"/>
    <x v="0"/>
    <n v="15000"/>
    <n v="0"/>
    <n v="15000"/>
    <n v="2312.48"/>
    <n v="0"/>
    <n v="0"/>
    <n v="2312.48"/>
    <n v="12687.52"/>
    <n v="0.845835"/>
  </r>
  <r>
    <x v="6"/>
    <x v="6"/>
    <s v="(Blank)"/>
    <s v="Student Government *1"/>
    <x v="1"/>
    <n v="420"/>
    <n v="0"/>
    <n v="420"/>
    <n v="64.739999999999995"/>
    <n v="0"/>
    <n v="0"/>
    <n v="64.739999999999995"/>
    <n v="355.26"/>
    <n v="0.84585699999999997"/>
  </r>
  <r>
    <x v="7"/>
    <x v="7"/>
    <s v="(Blank)"/>
    <s v="Student Government *1"/>
    <x v="0"/>
    <n v="30000"/>
    <n v="0"/>
    <n v="30000"/>
    <n v="88.45"/>
    <n v="0"/>
    <n v="0"/>
    <n v="88.45"/>
    <n v="29911.55"/>
    <n v="0.99705200000000005"/>
  </r>
  <r>
    <x v="7"/>
    <x v="7"/>
    <s v="(Blank)"/>
    <s v="Student Government *1"/>
    <x v="1"/>
    <n v="840"/>
    <n v="0"/>
    <n v="840"/>
    <n v="2.48"/>
    <n v="0"/>
    <n v="0"/>
    <n v="2.48"/>
    <n v="837.52"/>
    <n v="0.99704800000000005"/>
  </r>
  <r>
    <x v="8"/>
    <x v="8"/>
    <s v="(Blank)"/>
    <s v="Student Government *1"/>
    <x v="0"/>
    <n v="5000"/>
    <n v="0"/>
    <n v="5000"/>
    <n v="0"/>
    <n v="0"/>
    <n v="0"/>
    <n v="0"/>
    <n v="5000"/>
    <n v="1"/>
  </r>
  <r>
    <x v="8"/>
    <x v="8"/>
    <s v="(Blank)"/>
    <s v="Student Government *1"/>
    <x v="1"/>
    <n v="140"/>
    <n v="0"/>
    <n v="140"/>
    <n v="0"/>
    <n v="0"/>
    <n v="0"/>
    <n v="0"/>
    <n v="140"/>
    <n v="1"/>
  </r>
  <r>
    <x v="9"/>
    <x v="9"/>
    <s v="(Blank)"/>
    <s v="Student Government *1"/>
    <x v="0"/>
    <n v="0"/>
    <n v="25000"/>
    <n v="25000"/>
    <n v="1000"/>
    <n v="0"/>
    <n v="0"/>
    <n v="1000"/>
    <n v="24000"/>
    <n v="0.96"/>
  </r>
  <r>
    <x v="9"/>
    <x v="9"/>
    <s v="(Blank)"/>
    <s v="Student Government *1"/>
    <x v="4"/>
    <n v="0"/>
    <n v="0"/>
    <n v="0"/>
    <n v="0"/>
    <n v="0"/>
    <n v="0"/>
    <n v="0"/>
    <n v="0"/>
    <n v="0"/>
  </r>
  <r>
    <x v="9"/>
    <x v="9"/>
    <s v="(Blank)"/>
    <s v="Student Government *1"/>
    <x v="1"/>
    <n v="0"/>
    <n v="700"/>
    <n v="700"/>
    <n v="28"/>
    <n v="0"/>
    <n v="0"/>
    <n v="28"/>
    <n v="672"/>
    <n v="0.96"/>
  </r>
  <r>
    <x v="10"/>
    <x v="10"/>
    <s v="(Blank)"/>
    <s v="Student Government *1"/>
    <x v="0"/>
    <n v="1680"/>
    <n v="0"/>
    <n v="1680"/>
    <n v="-393"/>
    <n v="0"/>
    <n v="0"/>
    <n v="-393"/>
    <n v="2073"/>
    <n v="1.2339290000000001"/>
  </r>
  <r>
    <x v="10"/>
    <x v="10"/>
    <s v="(Blank)"/>
    <s v="Student Government *1"/>
    <x v="1"/>
    <n v="47.04"/>
    <n v="0"/>
    <n v="47.04"/>
    <n v="-11"/>
    <n v="0"/>
    <n v="0"/>
    <n v="-11"/>
    <n v="58.04"/>
    <n v="1.2338439999999999"/>
  </r>
  <r>
    <x v="11"/>
    <x v="11"/>
    <s v="(Blank)"/>
    <s v="Student Government *1"/>
    <x v="4"/>
    <n v="243712"/>
    <n v="0"/>
    <n v="243712"/>
    <n v="243712"/>
    <n v="0"/>
    <n v="0"/>
    <n v="243712"/>
    <n v="0"/>
    <n v="0"/>
  </r>
  <r>
    <x v="12"/>
    <x v="12"/>
    <s v="(Blank)"/>
    <s v="Student Government *1"/>
    <x v="4"/>
    <n v="207933"/>
    <n v="0"/>
    <n v="207933"/>
    <n v="185933"/>
    <n v="0"/>
    <n v="0"/>
    <n v="185933"/>
    <n v="22000"/>
    <n v="0.10580299999999999"/>
  </r>
  <r>
    <x v="12"/>
    <x v="12"/>
    <s v="(Blank)"/>
    <s v="Student Government *1"/>
    <x v="1"/>
    <n v="0"/>
    <n v="0"/>
    <n v="0"/>
    <n v="22000"/>
    <n v="0"/>
    <n v="0"/>
    <n v="22000"/>
    <n v="-22000"/>
    <n v="0"/>
  </r>
  <r>
    <x v="13"/>
    <x v="13"/>
    <s v="(Blank)"/>
    <s v="Student Government *1"/>
    <x v="0"/>
    <n v="92685"/>
    <n v="0"/>
    <n v="92685"/>
    <n v="54172"/>
    <n v="0"/>
    <n v="0"/>
    <n v="54172"/>
    <n v="38513"/>
    <n v="0.41552600000000001"/>
  </r>
  <r>
    <x v="13"/>
    <x v="13"/>
    <s v="(Blank)"/>
    <s v="Student Government *1"/>
    <x v="1"/>
    <n v="3378.2"/>
    <n v="-103.85"/>
    <n v="3274.35"/>
    <n v="1920.62"/>
    <n v="0"/>
    <n v="0"/>
    <n v="1920.62"/>
    <n v="1353.73"/>
    <n v="0.413435"/>
  </r>
  <r>
    <x v="13"/>
    <x v="13"/>
    <s v="(Blank)"/>
    <s v="Student Government *1"/>
    <x v="2"/>
    <n v="27965"/>
    <n v="-3708.78"/>
    <n v="24256.22"/>
    <n v="14422.05"/>
    <n v="0"/>
    <n v="0"/>
    <n v="14422.05"/>
    <n v="9834.17"/>
    <n v="0.40542899999999998"/>
  </r>
  <r>
    <x v="14"/>
    <x v="14"/>
    <s v="P-8280 FY21 - BC-49 Liberal Arts - I Heart FAU Wall Signage"/>
    <s v="Student Government *1"/>
    <x v="0"/>
    <n v="0"/>
    <n v="3175.58"/>
    <n v="3175.58"/>
    <n v="3175.58"/>
    <n v="0"/>
    <n v="0"/>
    <n v="3175.58"/>
    <n v="0"/>
    <n v="0"/>
  </r>
  <r>
    <x v="14"/>
    <x v="14"/>
    <s v="(Blank)"/>
    <s v="Student Government *1"/>
    <x v="0"/>
    <n v="13176.5"/>
    <n v="-3175.58"/>
    <n v="10000.92"/>
    <n v="6622.41"/>
    <n v="0"/>
    <n v="0"/>
    <n v="6622.41"/>
    <n v="3378.51"/>
    <n v="0.33782000000000001"/>
  </r>
  <r>
    <x v="14"/>
    <x v="14"/>
    <s v="(Blank)"/>
    <s v="Student Government *1"/>
    <x v="1"/>
    <n v="2481.5300000000002"/>
    <n v="0"/>
    <n v="2481.5300000000002"/>
    <n v="2320.4699999999998"/>
    <n v="0"/>
    <n v="0"/>
    <n v="2320.4699999999998"/>
    <n v="161.06"/>
    <n v="6.4904000000000003E-2"/>
  </r>
  <r>
    <x v="14"/>
    <x v="14"/>
    <s v="(Blank)"/>
    <s v="Student Government *1"/>
    <x v="2"/>
    <n v="9200"/>
    <n v="0"/>
    <n v="9200"/>
    <n v="7205"/>
    <n v="0"/>
    <n v="0"/>
    <n v="7205"/>
    <n v="1995"/>
    <n v="0.21684800000000001"/>
  </r>
  <r>
    <x v="14"/>
    <x v="14"/>
    <s v="(Blank)"/>
    <s v="Student Government *1"/>
    <x v="3"/>
    <n v="66249.600000000006"/>
    <n v="0"/>
    <n v="66249.600000000006"/>
    <n v="65870.539999999994"/>
    <n v="0"/>
    <n v="0"/>
    <n v="65870.539999999994"/>
    <n v="379.06"/>
    <n v="5.7219999999999997E-3"/>
  </r>
  <r>
    <x v="15"/>
    <x v="15"/>
    <s v="(Blank)"/>
    <s v="Student Government *1"/>
    <x v="0"/>
    <n v="3000"/>
    <n v="0"/>
    <n v="3000"/>
    <n v="1901.28"/>
    <n v="0"/>
    <n v="0"/>
    <n v="1901.28"/>
    <n v="1098.72"/>
    <n v="0.36624000000000001"/>
  </r>
  <r>
    <x v="15"/>
    <x v="15"/>
    <s v="(Blank)"/>
    <s v="Student Government *1"/>
    <x v="1"/>
    <n v="84"/>
    <n v="0"/>
    <n v="84"/>
    <n v="53.24"/>
    <n v="0"/>
    <n v="0"/>
    <n v="53.24"/>
    <n v="30.76"/>
    <n v="0.36619000000000002"/>
  </r>
  <r>
    <x v="16"/>
    <x v="16"/>
    <s v="(Blank)"/>
    <s v="Student Government *1"/>
    <x v="0"/>
    <n v="5020"/>
    <n v="0"/>
    <n v="5020"/>
    <n v="4480.6899999999996"/>
    <n v="0"/>
    <n v="0"/>
    <n v="4480.6899999999996"/>
    <n v="539.30999999999995"/>
    <n v="0.107432"/>
  </r>
  <r>
    <x v="16"/>
    <x v="16"/>
    <s v="(Blank)"/>
    <s v="Student Government *1"/>
    <x v="1"/>
    <n v="140.56"/>
    <n v="0"/>
    <n v="140.56"/>
    <n v="125.46"/>
    <n v="0"/>
    <n v="0"/>
    <n v="125.46"/>
    <n v="15.1"/>
    <n v="0.10742699999999999"/>
  </r>
  <r>
    <x v="17"/>
    <x v="17"/>
    <s v="(Blank)"/>
    <s v="Student Government *1"/>
    <x v="0"/>
    <n v="5600"/>
    <n v="0"/>
    <n v="5600"/>
    <n v="1121"/>
    <n v="0"/>
    <n v="0"/>
    <n v="1121"/>
    <n v="4479"/>
    <n v="0.799821"/>
  </r>
  <r>
    <x v="17"/>
    <x v="17"/>
    <s v="(Blank)"/>
    <s v="Student Government *1"/>
    <x v="1"/>
    <n v="156.80000000000001"/>
    <n v="0"/>
    <n v="156.80000000000001"/>
    <n v="31.39"/>
    <n v="0"/>
    <n v="0"/>
    <n v="31.39"/>
    <n v="125.41"/>
    <n v="0.79980899999999999"/>
  </r>
  <r>
    <x v="18"/>
    <x v="18"/>
    <s v="(Blank)"/>
    <s v="Student Government *1"/>
    <x v="0"/>
    <n v="4350"/>
    <n v="29.5"/>
    <n v="4379.5"/>
    <n v="4379.5"/>
    <n v="0"/>
    <n v="0"/>
    <n v="4379.5"/>
    <n v="0"/>
    <n v="0"/>
  </r>
  <r>
    <x v="18"/>
    <x v="18"/>
    <s v="(Blank)"/>
    <s v="Student Government *1"/>
    <x v="4"/>
    <n v="0"/>
    <n v="0"/>
    <n v="0"/>
    <n v="0"/>
    <n v="0"/>
    <n v="0"/>
    <n v="0"/>
    <n v="0"/>
    <n v="0"/>
  </r>
  <r>
    <x v="18"/>
    <x v="18"/>
    <s v="(Blank)"/>
    <s v="Student Government *1"/>
    <x v="1"/>
    <n v="241.5"/>
    <n v="0"/>
    <n v="241.5"/>
    <n v="203.71"/>
    <n v="0"/>
    <n v="0"/>
    <n v="203.71"/>
    <n v="37.79"/>
    <n v="0.15648000000000001"/>
  </r>
  <r>
    <x v="18"/>
    <x v="18"/>
    <s v="(Blank)"/>
    <s v="Student Government *1"/>
    <x v="2"/>
    <n v="4275"/>
    <n v="-29.5"/>
    <n v="4245.5"/>
    <n v="2896.08"/>
    <n v="0"/>
    <n v="0"/>
    <n v="2896.08"/>
    <n v="1349.42"/>
    <n v="0.31784699999999999"/>
  </r>
  <r>
    <x v="19"/>
    <x v="19"/>
    <s v="P-8280 FY21 - BC-49 Liberal Arts - I Heart FAU Wall Signage"/>
    <s v="Student Government *1"/>
    <x v="0"/>
    <n v="0"/>
    <n v="2000"/>
    <n v="2000"/>
    <n v="2000"/>
    <n v="0"/>
    <n v="0"/>
    <n v="2000"/>
    <n v="0"/>
    <n v="0"/>
  </r>
  <r>
    <x v="19"/>
    <x v="19"/>
    <s v="(Blank)"/>
    <s v="Student Government *1"/>
    <x v="0"/>
    <n v="6644"/>
    <n v="-1164.98"/>
    <n v="5479.02"/>
    <n v="4911.57"/>
    <n v="0"/>
    <n v="0"/>
    <n v="4911.57"/>
    <n v="567.45000000000005"/>
    <n v="0.10356799999999999"/>
  </r>
  <r>
    <x v="19"/>
    <x v="19"/>
    <s v="(Blank)"/>
    <s v="Student Government *1"/>
    <x v="1"/>
    <n v="333.03"/>
    <n v="23.38"/>
    <n v="356.41"/>
    <n v="297.97000000000003"/>
    <n v="0"/>
    <n v="0"/>
    <n v="297.97000000000003"/>
    <n v="58.44"/>
    <n v="0.163968"/>
  </r>
  <r>
    <x v="19"/>
    <x v="19"/>
    <s v="(Blank)"/>
    <s v="Student Government *1"/>
    <x v="2"/>
    <n v="5250"/>
    <n v="0"/>
    <n v="5250"/>
    <n v="3730"/>
    <n v="0"/>
    <n v="0"/>
    <n v="3730"/>
    <n v="1520"/>
    <n v="0.289524"/>
  </r>
  <r>
    <x v="20"/>
    <x v="20"/>
    <s v="(Blank)"/>
    <s v="Student Government *1"/>
    <x v="0"/>
    <n v="1700"/>
    <n v="0"/>
    <n v="1700"/>
    <n v="1210.0999999999999"/>
    <n v="0"/>
    <n v="0"/>
    <n v="1210.0999999999999"/>
    <n v="489.9"/>
    <n v="0.28817599999999999"/>
  </r>
  <r>
    <x v="20"/>
    <x v="20"/>
    <s v="(Blank)"/>
    <s v="Student Government *1"/>
    <x v="1"/>
    <n v="47.6"/>
    <n v="0"/>
    <n v="47.6"/>
    <n v="33.880000000000003"/>
    <n v="0"/>
    <n v="0"/>
    <n v="33.880000000000003"/>
    <n v="13.72"/>
    <n v="0.28823500000000002"/>
  </r>
  <r>
    <x v="21"/>
    <x v="21"/>
    <s v="P-8188(R) FY21 - BC-54/ SD-224 Kitchen Storage Renovation"/>
    <s v="Student Government *1"/>
    <x v="0"/>
    <n v="0"/>
    <n v="2970"/>
    <n v="2970"/>
    <n v="2700"/>
    <n v="0"/>
    <n v="0"/>
    <n v="2700"/>
    <n v="270"/>
    <n v="9.0909000000000004E-2"/>
  </r>
  <r>
    <x v="21"/>
    <x v="21"/>
    <s v="(Blank)"/>
    <s v="Student Government *1"/>
    <x v="0"/>
    <n v="101200"/>
    <n v="36344.17"/>
    <n v="137544.17000000001"/>
    <n v="114725.33"/>
    <n v="759.24"/>
    <n v="0"/>
    <n v="115484.57"/>
    <n v="22059.599999999999"/>
    <n v="0.160382"/>
  </r>
  <r>
    <x v="21"/>
    <x v="21"/>
    <s v="(Blank)"/>
    <s v="Student Government *1"/>
    <x v="1"/>
    <n v="10302.290000000001"/>
    <n v="-800.99"/>
    <n v="9501.2999999999993"/>
    <n v="7458.92"/>
    <n v="0"/>
    <n v="0"/>
    <n v="7458.92"/>
    <n v="2042.38"/>
    <n v="0.21495800000000001"/>
  </r>
  <r>
    <x v="21"/>
    <x v="21"/>
    <s v="(Blank)"/>
    <s v="Student Government *1"/>
    <x v="2"/>
    <n v="139650.5"/>
    <n v="-28606.94"/>
    <n v="111043.56"/>
    <n v="67983.66"/>
    <n v="0"/>
    <n v="0"/>
    <n v="67983.66"/>
    <n v="43059.9"/>
    <n v="0.38777499999999998"/>
  </r>
  <r>
    <x v="21"/>
    <x v="21"/>
    <s v="(Blank)"/>
    <s v="Student Government *1"/>
    <x v="3"/>
    <n v="127088.49"/>
    <n v="-39314.17"/>
    <n v="87774.32"/>
    <n v="80981.13"/>
    <n v="0"/>
    <n v="0"/>
    <n v="80981.13"/>
    <n v="6793.19"/>
    <n v="7.7394000000000004E-2"/>
  </r>
  <r>
    <x v="22"/>
    <x v="22"/>
    <s v="(Blank)"/>
    <s v="Student Government *1"/>
    <x v="0"/>
    <n v="7620"/>
    <n v="0"/>
    <n v="7620"/>
    <n v="1114.47"/>
    <n v="0"/>
    <n v="0"/>
    <n v="1114.47"/>
    <n v="6505.53"/>
    <n v="0.85374399999999995"/>
  </r>
  <r>
    <x v="22"/>
    <x v="22"/>
    <s v="(Blank)"/>
    <s v="Student Government *1"/>
    <x v="1"/>
    <n v="213.36"/>
    <n v="0"/>
    <n v="213.36"/>
    <n v="31.21"/>
    <n v="0"/>
    <n v="0"/>
    <n v="31.21"/>
    <n v="182.15"/>
    <n v="0.85372099999999995"/>
  </r>
  <r>
    <x v="23"/>
    <x v="23"/>
    <s v="(Blank)"/>
    <s v="Student Government *1"/>
    <x v="0"/>
    <n v="90500"/>
    <n v="0"/>
    <n v="90500"/>
    <n v="56845.04"/>
    <n v="0"/>
    <n v="0"/>
    <n v="56845.04"/>
    <n v="33654.959999999999"/>
    <n v="0.37187799999999999"/>
  </r>
  <r>
    <x v="23"/>
    <x v="23"/>
    <s v="(Blank)"/>
    <s v="Student Government *1"/>
    <x v="1"/>
    <n v="3143.84"/>
    <n v="0"/>
    <n v="3143.84"/>
    <n v="2092.41"/>
    <n v="0"/>
    <n v="0"/>
    <n v="2092.41"/>
    <n v="1051.43"/>
    <n v="0.33444099999999999"/>
  </r>
  <r>
    <x v="23"/>
    <x v="23"/>
    <s v="(Blank)"/>
    <s v="Student Government *1"/>
    <x v="2"/>
    <n v="21780"/>
    <n v="0"/>
    <n v="21780"/>
    <n v="17883.830000000002"/>
    <n v="0"/>
    <n v="0"/>
    <n v="17883.830000000002"/>
    <n v="3896.17"/>
    <n v="0.17888799999999999"/>
  </r>
  <r>
    <x v="24"/>
    <x v="24"/>
    <s v="P-8227(R) FY21  -  Boca Campus - Repainting Outdoor Basketball Courts"/>
    <s v="Student Government *1"/>
    <x v="0"/>
    <n v="0"/>
    <n v="20040.16"/>
    <n v="20040.16"/>
    <n v="17141.16"/>
    <n v="0"/>
    <n v="0"/>
    <n v="17141.16"/>
    <n v="2899"/>
    <n v="0.14466000000000001"/>
  </r>
  <r>
    <x v="24"/>
    <x v="24"/>
    <s v="(Blank)"/>
    <s v="Student Government *1"/>
    <x v="0"/>
    <n v="0"/>
    <n v="21860"/>
    <n v="21860"/>
    <n v="21860"/>
    <n v="0"/>
    <n v="0"/>
    <n v="21860"/>
    <n v="0"/>
    <n v="0"/>
  </r>
  <r>
    <x v="24"/>
    <x v="24"/>
    <s v="(Blank)"/>
    <s v="Student Government *1"/>
    <x v="4"/>
    <n v="1753384"/>
    <n v="0"/>
    <n v="1753384"/>
    <n v="1652384"/>
    <n v="0"/>
    <n v="0"/>
    <n v="1652384"/>
    <n v="101000"/>
    <n v="5.7603000000000001E-2"/>
  </r>
  <r>
    <x v="24"/>
    <x v="24"/>
    <s v="(Blank)"/>
    <s v="Student Government *1"/>
    <x v="1"/>
    <n v="0"/>
    <n v="1173.2"/>
    <n v="1173.2"/>
    <n v="102092.03"/>
    <n v="0"/>
    <n v="0"/>
    <n v="102092.03"/>
    <n v="-100918.83"/>
    <n v="-86.020140999999995"/>
  </r>
  <r>
    <x v="25"/>
    <x v="25"/>
    <s v="(Blank)"/>
    <s v="Student Government *1"/>
    <x v="0"/>
    <n v="4500"/>
    <n v="-1945.53"/>
    <n v="2554.4699999999998"/>
    <n v="1719.5"/>
    <n v="0"/>
    <n v="0"/>
    <n v="1719.5"/>
    <n v="834.97"/>
    <n v="0.32686599999999999"/>
  </r>
  <r>
    <x v="25"/>
    <x v="25"/>
    <s v="(Blank)"/>
    <s v="Student Government *1"/>
    <x v="1"/>
    <n v="126"/>
    <n v="-54.47"/>
    <n v="71.53"/>
    <n v="48.15"/>
    <n v="0"/>
    <n v="0"/>
    <n v="48.15"/>
    <n v="23.38"/>
    <n v="0.32685599999999998"/>
  </r>
  <r>
    <x v="26"/>
    <x v="26"/>
    <s v="(Blank)"/>
    <s v="Student Government *1"/>
    <x v="0"/>
    <n v="7200"/>
    <n v="0"/>
    <n v="7200"/>
    <n v="5791.46"/>
    <n v="0"/>
    <n v="0"/>
    <n v="5791.46"/>
    <n v="1408.54"/>
    <n v="0.195631"/>
  </r>
  <r>
    <x v="26"/>
    <x v="26"/>
    <s v="(Blank)"/>
    <s v="Student Government *1"/>
    <x v="1"/>
    <n v="201.6"/>
    <n v="0"/>
    <n v="201.6"/>
    <n v="162.16999999999999"/>
    <n v="0"/>
    <n v="0"/>
    <n v="162.16999999999999"/>
    <n v="39.43"/>
    <n v="0.19558500000000001"/>
  </r>
  <r>
    <x v="27"/>
    <x v="27"/>
    <s v="(Blank)"/>
    <s v="Student Government *1"/>
    <x v="0"/>
    <n v="105835"/>
    <n v="-1966.5"/>
    <n v="103868.5"/>
    <n v="73761.649999999994"/>
    <n v="7327"/>
    <n v="0"/>
    <n v="81088.649999999994"/>
    <n v="22779.85"/>
    <n v="0.21931400000000001"/>
  </r>
  <r>
    <x v="27"/>
    <x v="27"/>
    <s v="(Blank)"/>
    <s v="Student Government *1"/>
    <x v="1"/>
    <n v="2963.38"/>
    <n v="0"/>
    <n v="2963.38"/>
    <n v="2117.36"/>
    <n v="0"/>
    <n v="0"/>
    <n v="2117.36"/>
    <n v="846.02"/>
    <n v="0.28549200000000002"/>
  </r>
  <r>
    <x v="27"/>
    <x v="27"/>
    <s v="(Blank)"/>
    <s v="Student Government *1"/>
    <x v="2"/>
    <n v="0"/>
    <n v="1966.5"/>
    <n v="1966.5"/>
    <n v="1858.5"/>
    <n v="0"/>
    <n v="0"/>
    <n v="1858.5"/>
    <n v="108"/>
    <n v="5.4919999999999997E-2"/>
  </r>
  <r>
    <x v="28"/>
    <x v="28"/>
    <s v="(Blank)"/>
    <s v="Student Government *1"/>
    <x v="0"/>
    <n v="2188"/>
    <n v="27227.63"/>
    <n v="29415.63"/>
    <n v="28440.51"/>
    <n v="0"/>
    <n v="0"/>
    <n v="28440.51"/>
    <n v="975.12"/>
    <n v="3.3149999999999999E-2"/>
  </r>
  <r>
    <x v="28"/>
    <x v="28"/>
    <s v="(Blank)"/>
    <s v="Student Government *1"/>
    <x v="1"/>
    <n v="204.62"/>
    <n v="762.37"/>
    <n v="966.99"/>
    <n v="913.43"/>
    <n v="0"/>
    <n v="0"/>
    <n v="913.43"/>
    <n v="53.56"/>
    <n v="5.5388E-2"/>
  </r>
  <r>
    <x v="28"/>
    <x v="28"/>
    <s v="(Blank)"/>
    <s v="Student Government *1"/>
    <x v="2"/>
    <n v="5120"/>
    <n v="0"/>
    <n v="5120"/>
    <n v="4182.13"/>
    <n v="0"/>
    <n v="0"/>
    <n v="4182.13"/>
    <n v="937.87"/>
    <n v="0.18317800000000001"/>
  </r>
  <r>
    <x v="29"/>
    <x v="29"/>
    <s v="(Blank)"/>
    <s v="Student Government *1"/>
    <x v="0"/>
    <n v="5000"/>
    <n v="9727.6200000000008"/>
    <n v="14727.62"/>
    <n v="7014.08"/>
    <n v="0"/>
    <n v="0"/>
    <n v="7014.08"/>
    <n v="7713.54"/>
    <n v="0.52374699999999996"/>
  </r>
  <r>
    <x v="29"/>
    <x v="29"/>
    <s v="(Blank)"/>
    <s v="Student Government *1"/>
    <x v="1"/>
    <n v="140"/>
    <n v="272.38"/>
    <n v="412.38"/>
    <n v="196.39"/>
    <n v="0"/>
    <n v="0"/>
    <n v="196.39"/>
    <n v="215.99"/>
    <n v="0.52376400000000001"/>
  </r>
  <r>
    <x v="30"/>
    <x v="30"/>
    <s v="(Blank)"/>
    <s v="Student Government *1"/>
    <x v="0"/>
    <n v="19615"/>
    <n v="0"/>
    <n v="19615"/>
    <n v="13094.26"/>
    <n v="0"/>
    <n v="0"/>
    <n v="13094.26"/>
    <n v="6520.74"/>
    <n v="0.33243600000000001"/>
  </r>
  <r>
    <x v="30"/>
    <x v="30"/>
    <s v="(Blank)"/>
    <s v="Student Government *1"/>
    <x v="1"/>
    <n v="549.22"/>
    <n v="0"/>
    <n v="549.22"/>
    <n v="366.64"/>
    <n v="0"/>
    <n v="0"/>
    <n v="366.64"/>
    <n v="182.58"/>
    <n v="0.33243499999999998"/>
  </r>
  <r>
    <x v="31"/>
    <x v="31"/>
    <s v="(Blank)"/>
    <s v="Student Government *1"/>
    <x v="0"/>
    <n v="20700"/>
    <n v="0"/>
    <n v="20700"/>
    <n v="13955.09"/>
    <n v="0"/>
    <n v="0"/>
    <n v="13955.09"/>
    <n v="6744.91"/>
    <n v="0.32584099999999999"/>
  </r>
  <r>
    <x v="31"/>
    <x v="31"/>
    <s v="(Blank)"/>
    <s v="Student Government *1"/>
    <x v="1"/>
    <n v="579.6"/>
    <n v="0"/>
    <n v="579.6"/>
    <n v="390.75"/>
    <n v="0"/>
    <n v="0"/>
    <n v="390.75"/>
    <n v="188.85"/>
    <n v="0.32582800000000001"/>
  </r>
  <r>
    <x v="32"/>
    <x v="32"/>
    <s v="(Blank)"/>
    <s v="Student Government *1"/>
    <x v="0"/>
    <n v="12000"/>
    <n v="0"/>
    <n v="12000"/>
    <n v="8758.24"/>
    <n v="0"/>
    <n v="0"/>
    <n v="8758.24"/>
    <n v="3241.76"/>
    <n v="0.27014700000000003"/>
  </r>
  <r>
    <x v="32"/>
    <x v="32"/>
    <s v="(Blank)"/>
    <s v="Student Government *1"/>
    <x v="1"/>
    <n v="336"/>
    <n v="0"/>
    <n v="336"/>
    <n v="245.23"/>
    <n v="0"/>
    <n v="0"/>
    <n v="245.23"/>
    <n v="90.77"/>
    <n v="0.27014899999999997"/>
  </r>
  <r>
    <x v="33"/>
    <x v="33"/>
    <s v="(Blank)"/>
    <s v="Student Government *1"/>
    <x v="0"/>
    <n v="31900"/>
    <n v="0"/>
    <n v="31900"/>
    <n v="31279.34"/>
    <n v="0"/>
    <n v="0"/>
    <n v="31279.34"/>
    <n v="620.66"/>
    <n v="1.9456000000000001E-2"/>
  </r>
  <r>
    <x v="33"/>
    <x v="33"/>
    <s v="(Blank)"/>
    <s v="Student Government *1"/>
    <x v="1"/>
    <n v="1449.36"/>
    <n v="0"/>
    <n v="1449.36"/>
    <n v="1279.72"/>
    <n v="0"/>
    <n v="0"/>
    <n v="1279.72"/>
    <n v="169.64"/>
    <n v="0.117045"/>
  </r>
  <r>
    <x v="33"/>
    <x v="33"/>
    <s v="(Blank)"/>
    <s v="Student Government *1"/>
    <x v="2"/>
    <n v="19863"/>
    <n v="0"/>
    <n v="19863"/>
    <n v="14424.92"/>
    <n v="0"/>
    <n v="0"/>
    <n v="14424.92"/>
    <n v="5438.08"/>
    <n v="0.27377899999999999"/>
  </r>
  <r>
    <x v="34"/>
    <x v="34"/>
    <s v="(Blank)"/>
    <s v="Student Government *1"/>
    <x v="0"/>
    <n v="4000"/>
    <n v="0"/>
    <n v="4000"/>
    <n v="2156.1799999999998"/>
    <n v="0"/>
    <n v="0"/>
    <n v="2156.1799999999998"/>
    <n v="1843.82"/>
    <n v="0.460955"/>
  </r>
  <r>
    <x v="34"/>
    <x v="34"/>
    <s v="(Blank)"/>
    <s v="Student Government *1"/>
    <x v="1"/>
    <n v="112"/>
    <n v="0"/>
    <n v="112"/>
    <n v="60.36"/>
    <n v="0"/>
    <n v="0"/>
    <n v="60.36"/>
    <n v="51.64"/>
    <n v="0.46107100000000001"/>
  </r>
  <r>
    <x v="35"/>
    <x v="35"/>
    <s v="(Blank)"/>
    <s v="Student Government *1"/>
    <x v="0"/>
    <n v="9150"/>
    <n v="0"/>
    <n v="9150"/>
    <n v="1970.69"/>
    <n v="0"/>
    <n v="0"/>
    <n v="1970.69"/>
    <n v="7179.31"/>
    <n v="0.78462399999999999"/>
  </r>
  <r>
    <x v="35"/>
    <x v="35"/>
    <s v="(Blank)"/>
    <s v="Student Government *1"/>
    <x v="1"/>
    <n v="256.2"/>
    <n v="0"/>
    <n v="256.2"/>
    <n v="55.18"/>
    <n v="0"/>
    <n v="0"/>
    <n v="55.18"/>
    <n v="201.02"/>
    <n v="0.78462100000000001"/>
  </r>
  <r>
    <x v="36"/>
    <x v="36"/>
    <s v="(Blank)"/>
    <s v="Student Government *1"/>
    <x v="0"/>
    <n v="15000"/>
    <n v="0"/>
    <n v="15000"/>
    <n v="7795.24"/>
    <n v="0"/>
    <n v="0"/>
    <n v="7795.24"/>
    <n v="7204.76"/>
    <n v="0.48031699999999999"/>
  </r>
  <r>
    <x v="36"/>
    <x v="36"/>
    <s v="(Blank)"/>
    <s v="Student Government *1"/>
    <x v="1"/>
    <n v="420"/>
    <n v="0"/>
    <n v="420"/>
    <n v="218.28"/>
    <n v="0"/>
    <n v="0"/>
    <n v="218.28"/>
    <n v="201.72"/>
    <n v="0.48028599999999999"/>
  </r>
  <r>
    <x v="37"/>
    <x v="37"/>
    <s v="(Blank)"/>
    <s v="Student Government *1"/>
    <x v="0"/>
    <n v="24800"/>
    <n v="0"/>
    <n v="24800"/>
    <n v="10866.5"/>
    <n v="0"/>
    <n v="0"/>
    <n v="10866.5"/>
    <n v="13933.5"/>
    <n v="0.56183499999999997"/>
  </r>
  <r>
    <x v="37"/>
    <x v="37"/>
    <s v="(Blank)"/>
    <s v="Student Government *1"/>
    <x v="1"/>
    <n v="694.4"/>
    <n v="0"/>
    <n v="694.4"/>
    <n v="304.24"/>
    <n v="0"/>
    <n v="0"/>
    <n v="304.24"/>
    <n v="390.16"/>
    <n v="0.56186599999999998"/>
  </r>
  <r>
    <x v="38"/>
    <x v="38"/>
    <s v="(Blank)"/>
    <s v="Student Government *1"/>
    <x v="0"/>
    <n v="750"/>
    <n v="0"/>
    <n v="750"/>
    <n v="181"/>
    <n v="0"/>
    <n v="0"/>
    <n v="181"/>
    <n v="569"/>
    <n v="0.75866699999999998"/>
  </r>
  <r>
    <x v="38"/>
    <x v="38"/>
    <s v="(Blank)"/>
    <s v="Student Government *1"/>
    <x v="1"/>
    <n v="2450.14"/>
    <n v="0"/>
    <n v="2450.14"/>
    <n v="1884.61"/>
    <n v="0"/>
    <n v="0"/>
    <n v="1884.61"/>
    <n v="565.53"/>
    <n v="0.23081499999999999"/>
  </r>
  <r>
    <x v="38"/>
    <x v="38"/>
    <s v="(Blank)"/>
    <s v="Student Government *1"/>
    <x v="2"/>
    <n v="86755"/>
    <n v="0"/>
    <n v="86755"/>
    <n v="67126.080000000002"/>
    <n v="0"/>
    <n v="0"/>
    <n v="67126.080000000002"/>
    <n v="19628.919999999998"/>
    <n v="0.22625700000000001"/>
  </r>
  <r>
    <x v="39"/>
    <x v="39"/>
    <s v="(Blank)"/>
    <s v="Student Government *1"/>
    <x v="0"/>
    <n v="400"/>
    <n v="0"/>
    <n v="400"/>
    <n v="407.25"/>
    <n v="0"/>
    <n v="0"/>
    <n v="407.25"/>
    <n v="-7.25"/>
    <n v="-1.8124999999999999E-2"/>
  </r>
  <r>
    <x v="39"/>
    <x v="39"/>
    <s v="(Blank)"/>
    <s v="Student Government *1"/>
    <x v="1"/>
    <n v="3248.62"/>
    <n v="0"/>
    <n v="3248.62"/>
    <n v="1985.38"/>
    <n v="0"/>
    <n v="0"/>
    <n v="1985.38"/>
    <n v="1263.24"/>
    <n v="0.38885399999999998"/>
  </r>
  <r>
    <x v="39"/>
    <x v="39"/>
    <s v="(Blank)"/>
    <s v="Student Government *1"/>
    <x v="2"/>
    <n v="115622"/>
    <n v="0"/>
    <n v="115622"/>
    <n v="70498.8"/>
    <n v="0"/>
    <n v="0"/>
    <n v="70498.8"/>
    <n v="45123.199999999997"/>
    <n v="0.39026499999999997"/>
  </r>
  <r>
    <x v="40"/>
    <x v="40"/>
    <s v="(Blank)"/>
    <s v="Student Government *1"/>
    <x v="0"/>
    <n v="8000"/>
    <n v="0"/>
    <n v="8000"/>
    <n v="6669.03"/>
    <n v="0"/>
    <n v="0"/>
    <n v="6669.03"/>
    <n v="1330.97"/>
    <n v="0.16637099999999999"/>
  </r>
  <r>
    <x v="40"/>
    <x v="40"/>
    <s v="(Blank)"/>
    <s v="Student Government *1"/>
    <x v="1"/>
    <n v="224"/>
    <n v="0"/>
    <n v="224"/>
    <n v="186.73"/>
    <n v="0"/>
    <n v="0"/>
    <n v="186.73"/>
    <n v="37.270000000000003"/>
    <n v="0.166384"/>
  </r>
  <r>
    <x v="41"/>
    <x v="41"/>
    <s v="(Blank)"/>
    <s v="Student Government *1"/>
    <x v="0"/>
    <n v="47500"/>
    <n v="-21860"/>
    <n v="25640"/>
    <n v="5670.87"/>
    <n v="0"/>
    <n v="0"/>
    <n v="5670.87"/>
    <n v="19969.13"/>
    <n v="0.77882700000000005"/>
  </r>
  <r>
    <x v="41"/>
    <x v="41"/>
    <s v="(Blank)"/>
    <s v="Student Government *1"/>
    <x v="1"/>
    <n v="3423.28"/>
    <n v="-612.08000000000004"/>
    <n v="2811.2"/>
    <n v="784.48"/>
    <n v="0"/>
    <n v="0"/>
    <n v="784.48"/>
    <n v="2026.72"/>
    <n v="0.72094499999999995"/>
  </r>
  <r>
    <x v="41"/>
    <x v="41"/>
    <s v="(Blank)"/>
    <s v="Student Government *1"/>
    <x v="2"/>
    <n v="74760"/>
    <n v="0"/>
    <n v="74760"/>
    <n v="22345.16"/>
    <n v="0"/>
    <n v="0"/>
    <n v="22345.16"/>
    <n v="52414.84"/>
    <n v="0.70110799999999995"/>
  </r>
  <r>
    <x v="42"/>
    <x v="42"/>
    <s v="(Blank)"/>
    <s v="Student Government *1"/>
    <x v="0"/>
    <n v="3400"/>
    <n v="0"/>
    <n v="3400"/>
    <n v="2285.59"/>
    <n v="0"/>
    <n v="0"/>
    <n v="2285.59"/>
    <n v="1114.4100000000001"/>
    <n v="0.327768"/>
  </r>
  <r>
    <x v="42"/>
    <x v="42"/>
    <s v="(Blank)"/>
    <s v="Student Government *1"/>
    <x v="1"/>
    <n v="95.2"/>
    <n v="0"/>
    <n v="95.2"/>
    <n v="64"/>
    <n v="0"/>
    <n v="0"/>
    <n v="64"/>
    <n v="31.2"/>
    <n v="0.32773099999999999"/>
  </r>
  <r>
    <x v="43"/>
    <x v="43"/>
    <s v="(Blank)"/>
    <s v="Student Government *1"/>
    <x v="0"/>
    <n v="30000"/>
    <n v="0"/>
    <n v="30000"/>
    <n v="13097.47"/>
    <n v="0"/>
    <n v="0"/>
    <n v="13097.47"/>
    <n v="16902.53"/>
    <n v="0.56341799999999997"/>
  </r>
  <r>
    <x v="43"/>
    <x v="43"/>
    <s v="(Blank)"/>
    <s v="Student Government *1"/>
    <x v="1"/>
    <n v="840"/>
    <n v="0"/>
    <n v="840"/>
    <n v="366.73"/>
    <n v="0"/>
    <n v="0"/>
    <n v="366.73"/>
    <n v="473.27"/>
    <n v="0.56341699999999995"/>
  </r>
  <r>
    <x v="44"/>
    <x v="44"/>
    <s v="(Blank)"/>
    <s v="Student Government *1"/>
    <x v="0"/>
    <n v="172000"/>
    <n v="0"/>
    <n v="172000"/>
    <n v="85091.98"/>
    <n v="0"/>
    <n v="0"/>
    <n v="85091.98"/>
    <n v="86908.02"/>
    <n v="0.50527900000000003"/>
  </r>
  <r>
    <x v="44"/>
    <x v="44"/>
    <s v="(Blank)"/>
    <s v="Student Government *1"/>
    <x v="1"/>
    <n v="4816"/>
    <n v="0"/>
    <n v="4816"/>
    <n v="2382.5700000000002"/>
    <n v="0"/>
    <n v="0"/>
    <n v="2382.5700000000002"/>
    <n v="2433.4299999999998"/>
    <n v="0.50527999999999995"/>
  </r>
  <r>
    <x v="45"/>
    <x v="45"/>
    <s v="(Blank)"/>
    <s v="Student Government *1"/>
    <x v="0"/>
    <n v="3216"/>
    <n v="29182.880000000001"/>
    <n v="32398.880000000001"/>
    <n v="4253.1099999999997"/>
    <n v="0"/>
    <n v="0"/>
    <n v="4253.1099999999997"/>
    <n v="28145.77"/>
    <n v="0.86872700000000003"/>
  </r>
  <r>
    <x v="45"/>
    <x v="45"/>
    <s v="(Blank)"/>
    <s v="Student Government *1"/>
    <x v="1"/>
    <n v="90.05"/>
    <n v="817.12"/>
    <n v="907.17"/>
    <n v="119.09"/>
    <n v="0"/>
    <n v="0"/>
    <n v="119.09"/>
    <n v="788.08"/>
    <n v="0.86872400000000005"/>
  </r>
  <r>
    <x v="46"/>
    <x v="46"/>
    <s v="(Blank)"/>
    <s v="Student Government *1"/>
    <x v="0"/>
    <n v="14000"/>
    <n v="-10079.299999999999"/>
    <n v="3920.7"/>
    <n v="3081.87"/>
    <n v="0"/>
    <n v="0"/>
    <n v="3081.87"/>
    <n v="838.83"/>
    <n v="0.213949"/>
  </r>
  <r>
    <x v="46"/>
    <x v="46"/>
    <s v="(Blank)"/>
    <s v="Student Government *1"/>
    <x v="1"/>
    <n v="392"/>
    <n v="-282.23"/>
    <n v="109.77"/>
    <n v="86.29"/>
    <n v="0"/>
    <n v="0"/>
    <n v="86.29"/>
    <n v="23.48"/>
    <n v="0.21390200000000001"/>
  </r>
  <r>
    <x v="46"/>
    <x v="46"/>
    <s v="(Blank)"/>
    <s v="Student Government *1"/>
    <x v="2"/>
    <n v="0"/>
    <n v="0"/>
    <n v="0"/>
    <n v="0"/>
    <n v="0"/>
    <n v="0"/>
    <n v="0"/>
    <n v="0"/>
    <n v="0"/>
  </r>
  <r>
    <x v="47"/>
    <x v="47"/>
    <s v="(Blank)"/>
    <s v="Student Government *1"/>
    <x v="0"/>
    <n v="14500"/>
    <n v="0"/>
    <n v="14500"/>
    <n v="1394.02"/>
    <n v="0"/>
    <n v="0"/>
    <n v="1394.02"/>
    <n v="13105.98"/>
    <n v="0.90386100000000003"/>
  </r>
  <r>
    <x v="47"/>
    <x v="47"/>
    <s v="(Blank)"/>
    <s v="Student Government *1"/>
    <x v="1"/>
    <n v="642.88"/>
    <n v="0"/>
    <n v="642.88"/>
    <n v="183.3"/>
    <n v="0"/>
    <n v="0"/>
    <n v="183.3"/>
    <n v="459.58"/>
    <n v="0.71487699999999998"/>
  </r>
  <r>
    <x v="47"/>
    <x v="47"/>
    <s v="(Blank)"/>
    <s v="Student Government *1"/>
    <x v="2"/>
    <n v="8460"/>
    <n v="0"/>
    <n v="8460"/>
    <n v="5152.68"/>
    <n v="0"/>
    <n v="0"/>
    <n v="5152.68"/>
    <n v="3307.32"/>
    <n v="0.39093600000000001"/>
  </r>
  <r>
    <x v="48"/>
    <x v="48"/>
    <s v="(Blank)"/>
    <s v="Student Government *1"/>
    <x v="0"/>
    <n v="101124"/>
    <n v="-238.98"/>
    <n v="100885.02"/>
    <n v="55879.31"/>
    <n v="0"/>
    <n v="0"/>
    <n v="55879.31"/>
    <n v="45005.71"/>
    <n v="0.44610899999999998"/>
  </r>
  <r>
    <x v="48"/>
    <x v="48"/>
    <s v="(Blank)"/>
    <s v="Student Government *1"/>
    <x v="1"/>
    <n v="3991.12"/>
    <n v="0"/>
    <n v="3991.12"/>
    <n v="2441.64"/>
    <n v="0"/>
    <n v="0"/>
    <n v="2441.64"/>
    <n v="1549.48"/>
    <n v="0.38823200000000002"/>
  </r>
  <r>
    <x v="48"/>
    <x v="48"/>
    <s v="(Blank)"/>
    <s v="Student Government *1"/>
    <x v="2"/>
    <n v="41416"/>
    <n v="0"/>
    <n v="41416"/>
    <n v="31083.63"/>
    <n v="0"/>
    <n v="0"/>
    <n v="31083.63"/>
    <n v="10332.370000000001"/>
    <n v="0.24947800000000001"/>
  </r>
  <r>
    <x v="48"/>
    <x v="48"/>
    <s v="(Blank)"/>
    <s v="Student Government *1"/>
    <x v="3"/>
    <n v="0"/>
    <n v="238.98"/>
    <n v="238.98"/>
    <n v="238.98"/>
    <n v="0"/>
    <n v="0"/>
    <n v="238.98"/>
    <n v="0"/>
    <n v="0"/>
  </r>
  <r>
    <x v="49"/>
    <x v="49"/>
    <s v="P-8280 FY21 - BC-49 Liberal Arts - I Heart FAU Wall Signage"/>
    <s v="Student Government *1"/>
    <x v="0"/>
    <n v="0"/>
    <n v="1147"/>
    <n v="1147"/>
    <n v="572.22"/>
    <n v="0"/>
    <n v="0"/>
    <n v="572.22"/>
    <n v="574.78"/>
    <n v="0.50111600000000001"/>
  </r>
  <r>
    <x v="49"/>
    <x v="49"/>
    <s v="(Blank)"/>
    <s v="Student Government *1"/>
    <x v="0"/>
    <n v="40500"/>
    <n v="-1147"/>
    <n v="39353"/>
    <n v="16447.32"/>
    <n v="0"/>
    <n v="0"/>
    <n v="16447.32"/>
    <n v="22905.68"/>
    <n v="0.58205700000000005"/>
  </r>
  <r>
    <x v="49"/>
    <x v="49"/>
    <s v="(Blank)"/>
    <s v="Student Government *1"/>
    <x v="1"/>
    <n v="1134"/>
    <n v="0"/>
    <n v="1134"/>
    <n v="476.53"/>
    <n v="0"/>
    <n v="0"/>
    <n v="476.53"/>
    <n v="657.47"/>
    <n v="0.57977999999999996"/>
  </r>
  <r>
    <x v="50"/>
    <x v="50"/>
    <s v="(Blank)"/>
    <s v="Student Government *1"/>
    <x v="0"/>
    <n v="7136"/>
    <n v="0"/>
    <n v="7136"/>
    <n v="1155.8900000000001"/>
    <n v="0"/>
    <n v="0"/>
    <n v="1155.8900000000001"/>
    <n v="5980.11"/>
    <n v="0.83801999999999999"/>
  </r>
  <r>
    <x v="50"/>
    <x v="50"/>
    <s v="(Blank)"/>
    <s v="Student Government *1"/>
    <x v="1"/>
    <n v="1847.33"/>
    <n v="-272.37"/>
    <n v="1574.96"/>
    <n v="1099.6099999999999"/>
    <n v="0"/>
    <n v="0"/>
    <n v="1099.6099999999999"/>
    <n v="475.35"/>
    <n v="0.301817"/>
  </r>
  <r>
    <x v="50"/>
    <x v="50"/>
    <s v="(Blank)"/>
    <s v="Student Government *1"/>
    <x v="2"/>
    <n v="58840"/>
    <n v="-9727.6299999999992"/>
    <n v="49112.37"/>
    <n v="38115.910000000003"/>
    <n v="0"/>
    <n v="0"/>
    <n v="38115.910000000003"/>
    <n v="10996.46"/>
    <n v="0.22390399999999999"/>
  </r>
  <r>
    <x v="51"/>
    <x v="51"/>
    <s v="(Blank)"/>
    <s v="Student Government *1"/>
    <x v="0"/>
    <n v="20000"/>
    <n v="0"/>
    <n v="20000"/>
    <n v="2665.5"/>
    <n v="0"/>
    <n v="0"/>
    <n v="2665.5"/>
    <n v="17334.5"/>
    <n v="0.86672499999999997"/>
  </r>
  <r>
    <x v="51"/>
    <x v="51"/>
    <s v="(Blank)"/>
    <s v="Student Government *1"/>
    <x v="1"/>
    <n v="560"/>
    <n v="0"/>
    <n v="560"/>
    <n v="74.61"/>
    <n v="0"/>
    <n v="0"/>
    <n v="74.61"/>
    <n v="485.39"/>
    <n v="0.86676799999999998"/>
  </r>
  <r>
    <x v="52"/>
    <x v="52"/>
    <s v="BT-685 FY18-CI+D - Student Union  Renovation-Boca"/>
    <s v="Student Government *1"/>
    <x v="0"/>
    <n v="0"/>
    <n v="850000"/>
    <n v="850000"/>
    <n v="0"/>
    <n v="0"/>
    <n v="0"/>
    <n v="0"/>
    <n v="850000"/>
    <n v="1"/>
  </r>
  <r>
    <x v="52"/>
    <x v="52"/>
    <s v="(Blank)"/>
    <s v="Student Government *1"/>
    <x v="0"/>
    <n v="1272315"/>
    <n v="-850000"/>
    <n v="422315"/>
    <n v="565826.44999999995"/>
    <n v="0"/>
    <n v="0"/>
    <n v="565826.44999999995"/>
    <n v="-143511.45000000001"/>
    <n v="-0.33982099999999998"/>
  </r>
  <r>
    <x v="52"/>
    <x v="52"/>
    <s v="(Blank)"/>
    <s v="Student Government *1"/>
    <x v="1"/>
    <n v="35624.82"/>
    <n v="0"/>
    <n v="35624.82"/>
    <n v="3468.86"/>
    <n v="0"/>
    <n v="0"/>
    <n v="3468.86"/>
    <n v="32155.96"/>
    <n v="0.90262799999999999"/>
  </r>
  <r>
    <x v="53"/>
    <x v="53"/>
    <s v="(Blank)"/>
    <s v="Student Government *1"/>
    <x v="0"/>
    <n v="73349"/>
    <n v="-51895.92"/>
    <n v="21453.08"/>
    <n v="3564"/>
    <n v="0"/>
    <n v="0"/>
    <n v="3564"/>
    <n v="17889.080000000002"/>
    <n v="0.83387"/>
  </r>
  <r>
    <x v="53"/>
    <x v="53"/>
    <s v="(Blank)"/>
    <s v="Student Government *1"/>
    <x v="1"/>
    <n v="2237.4499999999998"/>
    <n v="-1516.18"/>
    <n v="721.27"/>
    <n v="117.09"/>
    <n v="0"/>
    <n v="0"/>
    <n v="117.09"/>
    <n v="604.17999999999995"/>
    <n v="0.83766099999999999"/>
  </r>
  <r>
    <x v="53"/>
    <x v="53"/>
    <s v="(Blank)"/>
    <s v="Student Government *1"/>
    <x v="2"/>
    <n v="6560"/>
    <n v="-2253.7199999999998"/>
    <n v="4306.28"/>
    <n v="617.57000000000005"/>
    <n v="0"/>
    <n v="0"/>
    <n v="617.57000000000005"/>
    <n v="3688.71"/>
    <n v="0.85658900000000004"/>
  </r>
  <r>
    <x v="54"/>
    <x v="54"/>
    <s v="(Blank)"/>
    <s v="Student Government *1"/>
    <x v="0"/>
    <n v="369570"/>
    <n v="0"/>
    <n v="369570"/>
    <n v="213370.04"/>
    <n v="0"/>
    <n v="267.26"/>
    <n v="213637.3"/>
    <n v="155932.70000000001"/>
    <n v="0.42193000000000003"/>
  </r>
  <r>
    <x v="54"/>
    <x v="54"/>
    <s v="(Blank)"/>
    <s v="Student Government *1"/>
    <x v="1"/>
    <n v="17503.400000000001"/>
    <n v="-368.84"/>
    <n v="17134.560000000001"/>
    <n v="12167.81"/>
    <n v="0"/>
    <n v="0"/>
    <n v="12167.81"/>
    <n v="4966.75"/>
    <n v="0.28986699999999999"/>
  </r>
  <r>
    <x v="54"/>
    <x v="54"/>
    <s v="(Blank)"/>
    <s v="Student Government *1"/>
    <x v="2"/>
    <n v="76980"/>
    <n v="-13172.85"/>
    <n v="63807.15"/>
    <n v="42622.5"/>
    <n v="0"/>
    <n v="0"/>
    <n v="42622.5"/>
    <n v="21184.65"/>
    <n v="0.332011"/>
  </r>
  <r>
    <x v="55"/>
    <x v="55"/>
    <s v="(Blank)"/>
    <s v="Student Government *1"/>
    <x v="0"/>
    <n v="17000"/>
    <n v="0"/>
    <n v="17000"/>
    <n v="15892.67"/>
    <n v="0"/>
    <n v="0"/>
    <n v="15892.67"/>
    <n v="1107.33"/>
    <n v="6.5137E-2"/>
  </r>
  <r>
    <x v="55"/>
    <x v="55"/>
    <s v="(Blank)"/>
    <s v="Student Government *1"/>
    <x v="1"/>
    <n v="2751.97"/>
    <n v="0"/>
    <n v="2751.97"/>
    <n v="2549.21"/>
    <n v="0"/>
    <n v="0"/>
    <n v="2549.21"/>
    <n v="202.76"/>
    <n v="7.3677999999999993E-2"/>
  </r>
  <r>
    <x v="55"/>
    <x v="55"/>
    <s v="(Blank)"/>
    <s v="Student Government *1"/>
    <x v="2"/>
    <n v="15035"/>
    <n v="0"/>
    <n v="15035"/>
    <n v="13396.24"/>
    <n v="0"/>
    <n v="0"/>
    <n v="13396.24"/>
    <n v="1638.76"/>
    <n v="0.108996"/>
  </r>
  <r>
    <x v="55"/>
    <x v="55"/>
    <s v="(Blank)"/>
    <s v="Student Government *1"/>
    <x v="3"/>
    <n v="66249.600000000006"/>
    <n v="0"/>
    <n v="66249.600000000006"/>
    <n v="61753.45"/>
    <n v="0"/>
    <n v="0"/>
    <n v="61753.45"/>
    <n v="4496.1499999999996"/>
    <n v="6.7866999999999997E-2"/>
  </r>
  <r>
    <x v="56"/>
    <x v="56"/>
    <s v="(Blank)"/>
    <s v="Student Government *1"/>
    <x v="0"/>
    <n v="13420"/>
    <n v="-6170"/>
    <n v="7250"/>
    <n v="4736.17"/>
    <n v="0"/>
    <n v="0"/>
    <n v="4736.17"/>
    <n v="2513.83"/>
    <n v="0.34673500000000002"/>
  </r>
  <r>
    <x v="56"/>
    <x v="56"/>
    <s v="(Blank)"/>
    <s v="Student Government *1"/>
    <x v="1"/>
    <n v="6211.23"/>
    <n v="0"/>
    <n v="6211.23"/>
    <n v="5735.2"/>
    <n v="0"/>
    <n v="0"/>
    <n v="5735.2"/>
    <n v="476.03"/>
    <n v="7.664E-2"/>
  </r>
  <r>
    <x v="56"/>
    <x v="56"/>
    <s v="(Blank)"/>
    <s v="Student Government *1"/>
    <x v="2"/>
    <n v="6170"/>
    <n v="0"/>
    <n v="6170"/>
    <n v="2153"/>
    <n v="0"/>
    <n v="0"/>
    <n v="2153"/>
    <n v="4017"/>
    <n v="0.65105299999999999"/>
  </r>
  <r>
    <x v="56"/>
    <x v="56"/>
    <s v="(Blank)"/>
    <s v="Student Government *1"/>
    <x v="3"/>
    <n v="202239.71"/>
    <n v="6170"/>
    <n v="208409.71"/>
    <n v="197940.77"/>
    <n v="-0.25"/>
    <n v="0"/>
    <n v="197940.52"/>
    <n v="10469.19"/>
    <n v="5.0234000000000001E-2"/>
  </r>
  <r>
    <x v="57"/>
    <x v="57"/>
    <s v="(Blank)"/>
    <s v="Student Government *1"/>
    <x v="0"/>
    <n v="26250"/>
    <n v="0"/>
    <n v="26250"/>
    <n v="23126.12"/>
    <n v="0"/>
    <n v="0"/>
    <n v="23126.12"/>
    <n v="3123.88"/>
    <n v="0.119005"/>
  </r>
  <r>
    <x v="57"/>
    <x v="57"/>
    <s v="(Blank)"/>
    <s v="Student Government *1"/>
    <x v="1"/>
    <n v="1017.24"/>
    <n v="-68.209999999999994"/>
    <n v="949.03"/>
    <n v="798.4"/>
    <n v="0"/>
    <n v="0"/>
    <n v="798.4"/>
    <n v="150.63"/>
    <n v="0.15872"/>
  </r>
  <r>
    <x v="57"/>
    <x v="57"/>
    <s v="(Blank)"/>
    <s v="Student Government *1"/>
    <x v="2"/>
    <n v="10080"/>
    <n v="-2436"/>
    <n v="7644"/>
    <n v="5388.11"/>
    <n v="0"/>
    <n v="0"/>
    <n v="5388.11"/>
    <n v="2255.89"/>
    <n v="0.29511900000000002"/>
  </r>
  <r>
    <x v="58"/>
    <x v="58"/>
    <s v="(Blank)"/>
    <s v="Student Government *1"/>
    <x v="0"/>
    <n v="31800"/>
    <n v="0"/>
    <n v="31800"/>
    <n v="12015.84"/>
    <n v="0"/>
    <n v="0"/>
    <n v="12015.84"/>
    <n v="19784.16"/>
    <n v="0.622143"/>
  </r>
  <r>
    <x v="58"/>
    <x v="58"/>
    <s v="(Blank)"/>
    <s v="Student Government *1"/>
    <x v="1"/>
    <n v="890.4"/>
    <n v="0"/>
    <n v="890.4"/>
    <n v="336.45"/>
    <n v="0"/>
    <n v="0"/>
    <n v="336.45"/>
    <n v="553.95000000000005"/>
    <n v="0.62213600000000002"/>
  </r>
  <r>
    <x v="59"/>
    <x v="59"/>
    <s v="(Blank)"/>
    <s v="Student Government *1"/>
    <x v="0"/>
    <n v="154486"/>
    <n v="0"/>
    <n v="154486"/>
    <n v="49318.23"/>
    <n v="0"/>
    <n v="0"/>
    <n v="49318.23"/>
    <n v="105167.77"/>
    <n v="0.680759"/>
  </r>
  <r>
    <x v="59"/>
    <x v="59"/>
    <s v="(Blank)"/>
    <s v="Student Government *1"/>
    <x v="1"/>
    <n v="5397.7"/>
    <n v="-84.61"/>
    <n v="5313.09"/>
    <n v="2198.88"/>
    <n v="0"/>
    <n v="0"/>
    <n v="2198.88"/>
    <n v="3114.21"/>
    <n v="0.58613899999999997"/>
  </r>
  <r>
    <x v="59"/>
    <x v="59"/>
    <s v="(Blank)"/>
    <s v="Student Government *1"/>
    <x v="2"/>
    <n v="38289"/>
    <n v="-3021.64"/>
    <n v="35267.360000000001"/>
    <n v="29213.41"/>
    <n v="0"/>
    <n v="0"/>
    <n v="29213.41"/>
    <n v="6053.95"/>
    <n v="0.17165900000000001"/>
  </r>
  <r>
    <x v="59"/>
    <x v="59"/>
    <s v="(Blank)"/>
    <s v="Student Government *1"/>
    <x v="3"/>
    <n v="0"/>
    <n v="0"/>
    <n v="0"/>
    <n v="0"/>
    <n v="0"/>
    <n v="0"/>
    <n v="0"/>
    <n v="0"/>
    <n v="0"/>
  </r>
  <r>
    <x v="60"/>
    <x v="60"/>
    <s v="(Blank)"/>
    <s v="Student Government *1"/>
    <x v="0"/>
    <n v="174500"/>
    <n v="0"/>
    <n v="174500"/>
    <n v="51736.67"/>
    <n v="0"/>
    <n v="0"/>
    <n v="51736.67"/>
    <n v="122763.33"/>
    <n v="0.703515"/>
  </r>
  <r>
    <x v="60"/>
    <x v="60"/>
    <s v="(Blank)"/>
    <s v="Student Government *1"/>
    <x v="1"/>
    <n v="5602.8"/>
    <n v="-157.24"/>
    <n v="5445.56"/>
    <n v="1819.7"/>
    <n v="0"/>
    <n v="0"/>
    <n v="1819.7"/>
    <n v="3625.86"/>
    <n v="0.66583800000000004"/>
  </r>
  <r>
    <x v="60"/>
    <x v="60"/>
    <s v="(Blank)"/>
    <s v="Student Government *1"/>
    <x v="2"/>
    <n v="25600"/>
    <n v="-5615.8"/>
    <n v="19984.2"/>
    <n v="13252.5"/>
    <n v="0"/>
    <n v="0"/>
    <n v="13252.5"/>
    <n v="6731.7"/>
    <n v="0.33685100000000001"/>
  </r>
  <r>
    <x v="61"/>
    <x v="61"/>
    <s v="(Blank)"/>
    <s v="Student Government *1"/>
    <x v="0"/>
    <n v="13800"/>
    <n v="-688.16"/>
    <n v="13111.84"/>
    <n v="5891.15"/>
    <n v="0"/>
    <n v="0"/>
    <n v="5891.15"/>
    <n v="7220.69"/>
    <n v="0.55069999999999997"/>
  </r>
  <r>
    <x v="61"/>
    <x v="61"/>
    <s v="(Blank)"/>
    <s v="Student Government *1"/>
    <x v="1"/>
    <n v="2241.39"/>
    <n v="0"/>
    <n v="2241.39"/>
    <n v="2039.22"/>
    <n v="0"/>
    <n v="0"/>
    <n v="2039.22"/>
    <n v="202.17"/>
    <n v="9.0198E-2"/>
  </r>
  <r>
    <x v="61"/>
    <x v="61"/>
    <s v="(Blank)"/>
    <s v="Student Government *1"/>
    <x v="3"/>
    <n v="66249.600000000006"/>
    <n v="688.16"/>
    <n v="66937.759999999995"/>
    <n v="66937.759999999995"/>
    <n v="0"/>
    <n v="0"/>
    <n v="66937.759999999995"/>
    <n v="0"/>
    <n v="0"/>
  </r>
  <r>
    <x v="62"/>
    <x v="62"/>
    <s v="(Blank)"/>
    <s v="Student Government *1"/>
    <x v="0"/>
    <n v="12000"/>
    <n v="-1945.53"/>
    <n v="10054.469999999999"/>
    <n v="0"/>
    <n v="0"/>
    <n v="0"/>
    <n v="0"/>
    <n v="10054.469999999999"/>
    <n v="1"/>
  </r>
  <r>
    <x v="62"/>
    <x v="62"/>
    <s v="(Blank)"/>
    <s v="Student Government *1"/>
    <x v="1"/>
    <n v="336"/>
    <n v="-54.47"/>
    <n v="281.52999999999997"/>
    <n v="3000"/>
    <n v="0"/>
    <n v="0"/>
    <n v="3000"/>
    <n v="-2718.47"/>
    <n v="-9.6560579999999998"/>
  </r>
  <r>
    <x v="63"/>
    <x v="63"/>
    <s v="(Blank)"/>
    <s v="Student Government *1"/>
    <x v="0"/>
    <n v="23860"/>
    <n v="5836.58"/>
    <n v="29696.58"/>
    <n v="18939.71"/>
    <n v="0"/>
    <n v="0"/>
    <n v="18939.71"/>
    <n v="10756.87"/>
    <n v="0.36222599999999999"/>
  </r>
  <r>
    <x v="63"/>
    <x v="63"/>
    <s v="(Blank)"/>
    <s v="Student Government *1"/>
    <x v="1"/>
    <n v="2716.27"/>
    <n v="163.41999999999999"/>
    <n v="2879.69"/>
    <n v="2548.48"/>
    <n v="0"/>
    <n v="0"/>
    <n v="2548.48"/>
    <n v="331.21"/>
    <n v="0.11501599999999999"/>
  </r>
  <r>
    <x v="63"/>
    <x v="63"/>
    <s v="(Blank)"/>
    <s v="Student Government *1"/>
    <x v="2"/>
    <n v="6900"/>
    <n v="0"/>
    <n v="6900"/>
    <n v="6180"/>
    <n v="0"/>
    <n v="0"/>
    <n v="6180"/>
    <n v="720"/>
    <n v="0.104348"/>
  </r>
  <r>
    <x v="63"/>
    <x v="63"/>
    <s v="(Blank)"/>
    <s v="Student Government *1"/>
    <x v="3"/>
    <n v="66249.600000000006"/>
    <n v="0"/>
    <n v="66249.600000000006"/>
    <n v="65896.03"/>
    <n v="0"/>
    <n v="0"/>
    <n v="65896.03"/>
    <n v="353.57"/>
    <n v="5.3369999999999997E-3"/>
  </r>
  <r>
    <x v="64"/>
    <x v="64"/>
    <s v="(Blank)"/>
    <s v="Student Government *1"/>
    <x v="0"/>
    <n v="9925"/>
    <n v="0"/>
    <n v="9925"/>
    <n v="9579.1"/>
    <n v="0"/>
    <n v="0"/>
    <n v="9579.1"/>
    <n v="345.9"/>
    <n v="3.4851E-2"/>
  </r>
  <r>
    <x v="64"/>
    <x v="64"/>
    <s v="(Blank)"/>
    <s v="Student Government *1"/>
    <x v="1"/>
    <n v="277.89999999999998"/>
    <n v="0"/>
    <n v="277.89999999999998"/>
    <n v="268.20999999999998"/>
    <n v="0"/>
    <n v="0"/>
    <n v="268.20999999999998"/>
    <n v="9.69"/>
    <n v="3.4868999999999997E-2"/>
  </r>
  <r>
    <x v="65"/>
    <x v="65"/>
    <s v="(Blank)"/>
    <s v="Student Government *1"/>
    <x v="0"/>
    <n v="60000"/>
    <n v="-3891.05"/>
    <n v="56108.95"/>
    <n v="25989.83"/>
    <n v="0"/>
    <n v="0"/>
    <n v="25989.83"/>
    <n v="30119.119999999999"/>
    <n v="0.53679699999999997"/>
  </r>
  <r>
    <x v="65"/>
    <x v="65"/>
    <s v="(Blank)"/>
    <s v="Student Government *1"/>
    <x v="1"/>
    <n v="1680"/>
    <n v="-108.95"/>
    <n v="1571.05"/>
    <n v="4727.71"/>
    <n v="0"/>
    <n v="0"/>
    <n v="4727.71"/>
    <n v="-3156.66"/>
    <n v="-2.0092680000000001"/>
  </r>
  <r>
    <x v="66"/>
    <x v="66"/>
    <s v="(Blank)"/>
    <s v="Student Government *1"/>
    <x v="0"/>
    <n v="30000"/>
    <n v="0"/>
    <n v="30000"/>
    <n v="14299.7"/>
    <n v="0"/>
    <n v="0"/>
    <n v="14299.7"/>
    <n v="15700.3"/>
    <n v="0.523343"/>
  </r>
  <r>
    <x v="66"/>
    <x v="66"/>
    <s v="(Blank)"/>
    <s v="Student Government *1"/>
    <x v="1"/>
    <n v="1890.84"/>
    <n v="-114.88"/>
    <n v="1775.96"/>
    <n v="927.68"/>
    <n v="0"/>
    <n v="0"/>
    <n v="927.68"/>
    <n v="848.28"/>
    <n v="0.47764600000000002"/>
  </r>
  <r>
    <x v="66"/>
    <x v="66"/>
    <s v="(Blank)"/>
    <s v="Student Government *1"/>
    <x v="2"/>
    <n v="37530"/>
    <n v="-4102.92"/>
    <n v="33427.08"/>
    <n v="18831.599999999999"/>
    <n v="0"/>
    <n v="0"/>
    <n v="18831.599999999999"/>
    <n v="14595.48"/>
    <n v="0.43663600000000002"/>
  </r>
  <r>
    <x v="67"/>
    <x v="67"/>
    <s v="(Blank)"/>
    <s v="Student Government *1"/>
    <x v="0"/>
    <n v="22000"/>
    <n v="18232.48"/>
    <n v="40232.480000000003"/>
    <n v="3674"/>
    <n v="0"/>
    <n v="0"/>
    <n v="3674"/>
    <n v="36558.480000000003"/>
    <n v="0.90868099999999996"/>
  </r>
  <r>
    <x v="67"/>
    <x v="67"/>
    <s v="(Blank)"/>
    <s v="Student Government *1"/>
    <x v="1"/>
    <n v="616"/>
    <n v="510.5"/>
    <n v="1126.5"/>
    <n v="35102.870000000003"/>
    <n v="0"/>
    <n v="0"/>
    <n v="35102.870000000003"/>
    <n v="-33976.370000000003"/>
    <n v="-30.161003000000001"/>
  </r>
  <r>
    <x v="68"/>
    <x v="68"/>
    <s v="(Blank)"/>
    <s v="Student Government *1"/>
    <x v="0"/>
    <n v="6358"/>
    <n v="589.79999999999995"/>
    <n v="6947.8"/>
    <n v="6386.34"/>
    <n v="0"/>
    <n v="0"/>
    <n v="6386.34"/>
    <n v="561.46"/>
    <n v="8.0810999999999994E-2"/>
  </r>
  <r>
    <x v="68"/>
    <x v="68"/>
    <s v="(Blank)"/>
    <s v="Student Government *1"/>
    <x v="1"/>
    <n v="5440.75"/>
    <n v="-141.96"/>
    <n v="5298.79"/>
    <n v="5272.51"/>
    <n v="0"/>
    <n v="0"/>
    <n v="5272.51"/>
    <n v="26.28"/>
    <n v="4.96E-3"/>
  </r>
  <r>
    <x v="68"/>
    <x v="68"/>
    <s v="(Blank)"/>
    <s v="Student Government *1"/>
    <x v="2"/>
    <n v="29005"/>
    <n v="-4897.47"/>
    <n v="24107.53"/>
    <n v="23728.41"/>
    <n v="0"/>
    <n v="0"/>
    <n v="23728.41"/>
    <n v="379.12"/>
    <n v="1.5726E-2"/>
  </r>
  <r>
    <x v="68"/>
    <x v="68"/>
    <s v="(Blank)"/>
    <s v="Student Government *1"/>
    <x v="3"/>
    <n v="158949.59"/>
    <n v="-762.35"/>
    <n v="158187.24"/>
    <n v="158187.24"/>
    <n v="0"/>
    <n v="0"/>
    <n v="158187.24"/>
    <n v="0"/>
    <n v="0"/>
  </r>
  <r>
    <x v="69"/>
    <x v="69"/>
    <s v="(Blank)"/>
    <s v="Student Government *1"/>
    <x v="0"/>
    <n v="4000"/>
    <n v="-1722.26"/>
    <n v="2277.7399999999998"/>
    <n v="1724.5"/>
    <n v="0"/>
    <n v="0"/>
    <n v="1724.5"/>
    <n v="553.24"/>
    <n v="0.24288999999999999"/>
  </r>
  <r>
    <x v="69"/>
    <x v="69"/>
    <s v="(Blank)"/>
    <s v="Student Government *1"/>
    <x v="1"/>
    <n v="492.52"/>
    <n v="-27.24"/>
    <n v="465.28"/>
    <n v="377.68"/>
    <n v="0"/>
    <n v="0"/>
    <n v="377.68"/>
    <n v="87.6"/>
    <n v="0.188274"/>
  </r>
  <r>
    <x v="69"/>
    <x v="69"/>
    <s v="(Blank)"/>
    <s v="Student Government *1"/>
    <x v="2"/>
    <n v="13590"/>
    <n v="749.5"/>
    <n v="14339.5"/>
    <n v="11763.5"/>
    <n v="0"/>
    <n v="0"/>
    <n v="11763.5"/>
    <n v="2576"/>
    <n v="0.179644"/>
  </r>
  <r>
    <x v="70"/>
    <x v="70"/>
    <s v="(Blank)"/>
    <s v="Student Government *1"/>
    <x v="0"/>
    <n v="1200"/>
    <n v="0"/>
    <n v="1200"/>
    <n v="281.75"/>
    <n v="0"/>
    <n v="0"/>
    <n v="281.75"/>
    <n v="918.25"/>
    <n v="0.765208"/>
  </r>
  <r>
    <x v="70"/>
    <x v="70"/>
    <s v="(Blank)"/>
    <s v="Student Government *1"/>
    <x v="1"/>
    <n v="196.14"/>
    <n v="0"/>
    <n v="196.14"/>
    <n v="163.89"/>
    <n v="0"/>
    <n v="0"/>
    <n v="163.89"/>
    <n v="32.25"/>
    <n v="0.16442300000000001"/>
  </r>
  <r>
    <x v="70"/>
    <x v="70"/>
    <s v="(Blank)"/>
    <s v="Student Government *1"/>
    <x v="2"/>
    <n v="5805"/>
    <n v="0"/>
    <n v="5805"/>
    <n v="5570.65"/>
    <n v="0"/>
    <n v="0"/>
    <n v="5570.65"/>
    <n v="234.35"/>
    <n v="4.0370000000000003E-2"/>
  </r>
  <r>
    <x v="71"/>
    <x v="71"/>
    <s v="(Blank)"/>
    <s v="Student Government *1"/>
    <x v="0"/>
    <n v="35000"/>
    <n v="0"/>
    <n v="35000"/>
    <n v="20791.93"/>
    <n v="0"/>
    <n v="0"/>
    <n v="20791.93"/>
    <n v="14208.07"/>
    <n v="0.405945"/>
  </r>
  <r>
    <x v="71"/>
    <x v="71"/>
    <s v="(Blank)"/>
    <s v="Student Government *1"/>
    <x v="1"/>
    <n v="2038.4"/>
    <n v="-211.51"/>
    <n v="1826.89"/>
    <n v="1239.01"/>
    <n v="0"/>
    <n v="0"/>
    <n v="1239.01"/>
    <n v="587.88"/>
    <n v="0.321793"/>
  </r>
  <r>
    <x v="71"/>
    <x v="71"/>
    <s v="(Blank)"/>
    <s v="Student Government *1"/>
    <x v="2"/>
    <n v="37800"/>
    <n v="-7553.88"/>
    <n v="30246.12"/>
    <n v="23459.17"/>
    <n v="0"/>
    <n v="0"/>
    <n v="23459.17"/>
    <n v="6786.95"/>
    <n v="0.22439100000000001"/>
  </r>
  <r>
    <x v="72"/>
    <x v="72"/>
    <s v="(Blank)"/>
    <s v="Student Government *1"/>
    <x v="0"/>
    <n v="26575"/>
    <n v="351.68"/>
    <n v="26926.68"/>
    <n v="9083.65"/>
    <n v="0"/>
    <n v="0"/>
    <n v="9083.65"/>
    <n v="17843.03"/>
    <n v="0.66265200000000002"/>
  </r>
  <r>
    <x v="72"/>
    <x v="72"/>
    <s v="(Blank)"/>
    <s v="Student Government *1"/>
    <x v="1"/>
    <n v="4505.9399999999996"/>
    <n v="9.85"/>
    <n v="4515.79"/>
    <n v="3437.2"/>
    <n v="0"/>
    <n v="0"/>
    <n v="3437.2"/>
    <n v="1078.5899999999999"/>
    <n v="0.23884900000000001"/>
  </r>
  <r>
    <x v="72"/>
    <x v="72"/>
    <s v="(Blank)"/>
    <s v="Student Government *1"/>
    <x v="2"/>
    <n v="8800"/>
    <n v="0"/>
    <n v="8800"/>
    <n v="7975"/>
    <n v="0"/>
    <n v="0"/>
    <n v="7975"/>
    <n v="825"/>
    <n v="9.375E-2"/>
  </r>
  <r>
    <x v="72"/>
    <x v="72"/>
    <s v="(Blank)"/>
    <s v="Student Government *1"/>
    <x v="3"/>
    <n v="125551.27"/>
    <n v="0"/>
    <n v="125551.27"/>
    <n v="105698.73"/>
    <n v="0"/>
    <n v="0"/>
    <n v="105698.73"/>
    <n v="19852.54"/>
    <n v="0.15812300000000001"/>
  </r>
  <r>
    <x v="73"/>
    <x v="73"/>
    <s v="(Blank)"/>
    <s v="Student Government *1"/>
    <x v="0"/>
    <n v="1500"/>
    <n v="0"/>
    <n v="1500"/>
    <n v="1565.21"/>
    <n v="0"/>
    <n v="0"/>
    <n v="1565.21"/>
    <n v="-65.209999999999994"/>
    <n v="-4.3472999999999998E-2"/>
  </r>
  <r>
    <x v="73"/>
    <x v="73"/>
    <s v="(Blank)"/>
    <s v="Student Government *1"/>
    <x v="1"/>
    <n v="42"/>
    <n v="0"/>
    <n v="42"/>
    <n v="43.82"/>
    <n v="0"/>
    <n v="0"/>
    <n v="43.82"/>
    <n v="-1.82"/>
    <n v="-4.3333000000000003E-2"/>
  </r>
  <r>
    <x v="74"/>
    <x v="74"/>
    <s v="(Blank)"/>
    <s v="Student Government *1"/>
    <x v="0"/>
    <n v="16000"/>
    <n v="-7782.1"/>
    <n v="8217.9"/>
    <n v="2626.54"/>
    <n v="0"/>
    <n v="0"/>
    <n v="2626.54"/>
    <n v="5591.36"/>
    <n v="0.68038799999999999"/>
  </r>
  <r>
    <x v="74"/>
    <x v="74"/>
    <s v="(Blank)"/>
    <s v="Student Government *1"/>
    <x v="1"/>
    <n v="448"/>
    <n v="-217.9"/>
    <n v="230.1"/>
    <n v="73.540000000000006"/>
    <n v="0"/>
    <n v="0"/>
    <n v="73.540000000000006"/>
    <n v="156.56"/>
    <n v="0.6804"/>
  </r>
  <r>
    <x v="75"/>
    <x v="75"/>
    <s v="(Blank)"/>
    <s v="Student Government *1"/>
    <x v="0"/>
    <n v="64089"/>
    <n v="0"/>
    <n v="64089"/>
    <n v="54270.66"/>
    <n v="0"/>
    <n v="0"/>
    <n v="54270.66"/>
    <n v="9818.34"/>
    <n v="0.153199"/>
  </r>
  <r>
    <x v="75"/>
    <x v="75"/>
    <s v="(Blank)"/>
    <s v="Student Government *1"/>
    <x v="1"/>
    <n v="1794.49"/>
    <n v="0"/>
    <n v="1794.49"/>
    <n v="1519.59"/>
    <n v="0"/>
    <n v="0"/>
    <n v="1519.59"/>
    <n v="274.89999999999998"/>
    <n v="0.15319099999999999"/>
  </r>
  <r>
    <x v="76"/>
    <x v="76"/>
    <s v="(Blank)"/>
    <s v="Student Government *1"/>
    <x v="0"/>
    <n v="13230"/>
    <n v="-2442.65"/>
    <n v="10787.35"/>
    <n v="5220.03"/>
    <n v="0"/>
    <n v="0"/>
    <n v="5220.03"/>
    <n v="5567.32"/>
    <n v="0.51609700000000003"/>
  </r>
  <r>
    <x v="76"/>
    <x v="76"/>
    <s v="(Blank)"/>
    <s v="Student Government *1"/>
    <x v="1"/>
    <n v="1297.8"/>
    <n v="0"/>
    <n v="1297.8"/>
    <n v="1126.03"/>
    <n v="0"/>
    <n v="0"/>
    <n v="1126.03"/>
    <n v="171.77"/>
    <n v="0.132355"/>
  </r>
  <r>
    <x v="76"/>
    <x v="76"/>
    <s v="(Blank)"/>
    <s v="Student Government *1"/>
    <x v="2"/>
    <n v="33120"/>
    <n v="2442.65"/>
    <n v="35562.65"/>
    <n v="34996.080000000002"/>
    <n v="0"/>
    <n v="0"/>
    <n v="34996.080000000002"/>
    <n v="566.57000000000005"/>
    <n v="1.5932000000000002E-2"/>
  </r>
  <r>
    <x v="77"/>
    <x v="77"/>
    <s v="(Blank)"/>
    <s v="Student Government *1"/>
    <x v="0"/>
    <n v="12500"/>
    <n v="0"/>
    <n v="12500"/>
    <n v="10769.85"/>
    <n v="0"/>
    <n v="0"/>
    <n v="10769.85"/>
    <n v="1730.15"/>
    <n v="0.13841200000000001"/>
  </r>
  <r>
    <x v="77"/>
    <x v="77"/>
    <s v="(Blank)"/>
    <s v="Student Government *1"/>
    <x v="1"/>
    <n v="2581.04"/>
    <n v="0"/>
    <n v="2581.04"/>
    <n v="2287.34"/>
    <n v="0"/>
    <n v="0"/>
    <n v="2287.34"/>
    <n v="293.7"/>
    <n v="0.113791"/>
  </r>
  <r>
    <x v="77"/>
    <x v="77"/>
    <s v="(Blank)"/>
    <s v="Student Government *1"/>
    <x v="2"/>
    <n v="79680"/>
    <n v="0"/>
    <n v="79680"/>
    <n v="70921.19"/>
    <n v="0"/>
    <n v="0"/>
    <n v="70921.19"/>
    <n v="8758.81"/>
    <n v="0.10992499999999999"/>
  </r>
  <r>
    <x v="78"/>
    <x v="78"/>
    <s v="(Blank)"/>
    <s v="Student Government *1"/>
    <x v="0"/>
    <n v="10750"/>
    <n v="3875.76"/>
    <n v="14625.76"/>
    <n v="14563.46"/>
    <n v="0"/>
    <n v="0"/>
    <n v="14563.46"/>
    <n v="62.3"/>
    <n v="4.2599999999999999E-3"/>
  </r>
  <r>
    <x v="78"/>
    <x v="78"/>
    <s v="(Blank)"/>
    <s v="Student Government *1"/>
    <x v="1"/>
    <n v="301"/>
    <n v="108.53"/>
    <n v="409.53"/>
    <n v="407.79"/>
    <n v="0"/>
    <n v="0"/>
    <n v="407.79"/>
    <n v="1.74"/>
    <n v="4.2490000000000002E-3"/>
  </r>
  <r>
    <x v="79"/>
    <x v="79"/>
    <s v="(Blank)"/>
    <s v="Student Government *1"/>
    <x v="0"/>
    <n v="10500"/>
    <n v="47861.3"/>
    <n v="58361.3"/>
    <n v="50035.76"/>
    <n v="0"/>
    <n v="0"/>
    <n v="50035.76"/>
    <n v="8325.5400000000009"/>
    <n v="0.142655"/>
  </r>
  <r>
    <x v="79"/>
    <x v="79"/>
    <s v="(Blank)"/>
    <s v="Student Government *1"/>
    <x v="1"/>
    <n v="294"/>
    <n v="1340.12"/>
    <n v="1634.12"/>
    <n v="3636.86"/>
    <n v="0"/>
    <n v="0"/>
    <n v="3636.86"/>
    <n v="-2002.74"/>
    <n v="-1.2255769999999999"/>
  </r>
  <r>
    <x v="80"/>
    <x v="80"/>
    <s v="(Blank)"/>
    <s v="Student Government *1"/>
    <x v="0"/>
    <n v="15000"/>
    <n v="0"/>
    <n v="15000"/>
    <n v="10297.56"/>
    <n v="0"/>
    <n v="0"/>
    <n v="10297.56"/>
    <n v="4702.4399999999996"/>
    <n v="0.313496"/>
  </r>
  <r>
    <x v="80"/>
    <x v="80"/>
    <s v="(Blank)"/>
    <s v="Student Government *1"/>
    <x v="1"/>
    <n v="420"/>
    <n v="0"/>
    <n v="420"/>
    <n v="288.33"/>
    <n v="0"/>
    <n v="0"/>
    <n v="288.33"/>
    <n v="131.66999999999999"/>
    <n v="0.3135"/>
  </r>
  <r>
    <x v="81"/>
    <x v="81"/>
    <s v="(Blank)"/>
    <s v="Student Government *1"/>
    <x v="0"/>
    <n v="22000"/>
    <n v="0"/>
    <n v="22000"/>
    <n v="2481.88"/>
    <n v="0"/>
    <n v="0"/>
    <n v="2481.88"/>
    <n v="19518.12"/>
    <n v="0.88718699999999995"/>
  </r>
  <r>
    <x v="81"/>
    <x v="81"/>
    <s v="(Blank)"/>
    <s v="Student Government *1"/>
    <x v="1"/>
    <n v="616"/>
    <n v="0"/>
    <n v="616"/>
    <n v="69.489999999999995"/>
    <n v="0"/>
    <n v="0"/>
    <n v="69.489999999999995"/>
    <n v="546.51"/>
    <n v="0.88719199999999998"/>
  </r>
  <r>
    <x v="82"/>
    <x v="82"/>
    <s v="(Blank)"/>
    <s v="Student Government *1"/>
    <x v="0"/>
    <n v="40000"/>
    <n v="0"/>
    <n v="40000"/>
    <n v="0"/>
    <n v="0"/>
    <n v="0"/>
    <n v="0"/>
    <n v="40000"/>
    <n v="1"/>
  </r>
  <r>
    <x v="82"/>
    <x v="82"/>
    <s v="(Blank)"/>
    <s v="Student Government *1"/>
    <x v="1"/>
    <n v="1120"/>
    <n v="0"/>
    <n v="1120"/>
    <n v="0"/>
    <n v="0"/>
    <n v="0"/>
    <n v="0"/>
    <n v="1120"/>
    <n v="1"/>
  </r>
  <r>
    <x v="83"/>
    <x v="83"/>
    <s v="(Blank)"/>
    <s v="Student Government *1"/>
    <x v="0"/>
    <n v="10500"/>
    <n v="0"/>
    <n v="10500"/>
    <n v="2585"/>
    <n v="0"/>
    <n v="0"/>
    <n v="2585"/>
    <n v="7915"/>
    <n v="0.75380999999999998"/>
  </r>
  <r>
    <x v="83"/>
    <x v="83"/>
    <s v="(Blank)"/>
    <s v="Student Government *1"/>
    <x v="1"/>
    <n v="294"/>
    <n v="0"/>
    <n v="294"/>
    <n v="72.38"/>
    <n v="0"/>
    <n v="0"/>
    <n v="72.38"/>
    <n v="221.62"/>
    <n v="0.75380999999999998"/>
  </r>
  <r>
    <x v="84"/>
    <x v="84"/>
    <s v="(Blank)"/>
    <s v="Student Government *1"/>
    <x v="0"/>
    <n v="78528"/>
    <n v="0"/>
    <n v="78528"/>
    <n v="45162.81"/>
    <n v="0"/>
    <n v="0"/>
    <n v="45162.81"/>
    <n v="33365.19"/>
    <n v="0.42488300000000001"/>
  </r>
  <r>
    <x v="84"/>
    <x v="84"/>
    <s v="(Blank)"/>
    <s v="Student Government *1"/>
    <x v="1"/>
    <n v="8131.09"/>
    <n v="-359.14"/>
    <n v="7771.95"/>
    <n v="6367.87"/>
    <n v="0"/>
    <n v="0"/>
    <n v="6367.87"/>
    <n v="1404.08"/>
    <n v="0.18065999999999999"/>
  </r>
  <r>
    <x v="84"/>
    <x v="84"/>
    <s v="(Blank)"/>
    <s v="Student Government *1"/>
    <x v="2"/>
    <n v="37963"/>
    <n v="-12826.34"/>
    <n v="25136.66"/>
    <n v="9348.7999999999993"/>
    <n v="0"/>
    <n v="0"/>
    <n v="9348.7999999999993"/>
    <n v="15787.86"/>
    <n v="0.628081"/>
  </r>
  <r>
    <x v="84"/>
    <x v="84"/>
    <s v="(Blank)"/>
    <s v="Student Government *1"/>
    <x v="3"/>
    <n v="173905.2"/>
    <n v="0"/>
    <n v="173905.2"/>
    <n v="172909.64"/>
    <n v="0"/>
    <n v="0"/>
    <n v="172909.64"/>
    <n v="995.56"/>
    <n v="5.7250000000000001E-3"/>
  </r>
  <r>
    <x v="85"/>
    <x v="85"/>
    <s v="(Blank)"/>
    <s v="Student Government *1"/>
    <x v="4"/>
    <n v="1773008"/>
    <n v="0"/>
    <n v="1773008"/>
    <n v="1773008"/>
    <n v="0"/>
    <n v="0"/>
    <n v="1773008"/>
    <n v="0"/>
    <n v="0"/>
  </r>
  <r>
    <x v="86"/>
    <x v="86"/>
    <s v="(Blank)"/>
    <s v="Student Government *1"/>
    <x v="0"/>
    <n v="65000"/>
    <n v="0"/>
    <n v="65000"/>
    <n v="62008.53"/>
    <n v="0"/>
    <n v="0"/>
    <n v="62008.53"/>
    <n v="2991.47"/>
    <n v="4.6023000000000001E-2"/>
  </r>
  <r>
    <x v="86"/>
    <x v="86"/>
    <s v="(Blank)"/>
    <s v="Student Government *1"/>
    <x v="1"/>
    <n v="2001.44"/>
    <n v="-54.43"/>
    <n v="1947.01"/>
    <n v="1736.23"/>
    <n v="0"/>
    <n v="0"/>
    <n v="1736.23"/>
    <n v="210.78"/>
    <n v="0.10825799999999999"/>
  </r>
  <r>
    <x v="86"/>
    <x v="86"/>
    <s v="(Blank)"/>
    <s v="Student Government *1"/>
    <x v="2"/>
    <n v="6480"/>
    <n v="-1944"/>
    <n v="4536"/>
    <n v="0"/>
    <n v="0"/>
    <n v="0"/>
    <n v="0"/>
    <n v="4536"/>
    <n v="1"/>
  </r>
  <r>
    <x v="87"/>
    <x v="87"/>
    <s v="(Blank)"/>
    <s v="Student Government *1"/>
    <x v="0"/>
    <n v="5000"/>
    <n v="0"/>
    <n v="5000"/>
    <n v="0"/>
    <n v="0"/>
    <n v="0"/>
    <n v="0"/>
    <n v="5000"/>
    <n v="1"/>
  </r>
  <r>
    <x v="87"/>
    <x v="87"/>
    <s v="(Blank)"/>
    <s v="Student Government *1"/>
    <x v="1"/>
    <n v="140"/>
    <n v="0"/>
    <n v="140"/>
    <n v="0"/>
    <n v="0"/>
    <n v="0"/>
    <n v="0"/>
    <n v="140"/>
    <n v="1"/>
  </r>
  <r>
    <x v="88"/>
    <x v="88"/>
    <s v="(Blank)"/>
    <s v="Student Government *1"/>
    <x v="0"/>
    <n v="69733"/>
    <n v="26264.6"/>
    <n v="95997.6"/>
    <n v="95997.6"/>
    <n v="0"/>
    <n v="0"/>
    <n v="95997.6"/>
    <n v="0"/>
    <n v="0"/>
  </r>
  <r>
    <x v="88"/>
    <x v="88"/>
    <s v="(Blank)"/>
    <s v="Student Government *1"/>
    <x v="1"/>
    <n v="1952.52"/>
    <n v="735.4"/>
    <n v="2687.92"/>
    <n v="2687.94"/>
    <n v="0"/>
    <n v="0"/>
    <n v="2687.94"/>
    <n v="-0.02"/>
    <n v="-6.9999999999999999E-6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97">
  <r>
    <x v="0"/>
    <n v="11550"/>
    <n v="0"/>
    <n v="11550"/>
    <n v="8554.48"/>
    <n v="0"/>
    <n v="0"/>
    <n v="8554.48"/>
    <n v="2995.52"/>
    <n v="0.25935200000000003"/>
    <x v="0"/>
  </r>
  <r>
    <x v="1"/>
    <n v="6980.56"/>
    <n v="0"/>
    <n v="6980.56"/>
    <n v="5824.23"/>
    <n v="0"/>
    <n v="0"/>
    <n v="5824.23"/>
    <n v="1156.33"/>
    <n v="0.16564999999999999"/>
    <x v="0"/>
  </r>
  <r>
    <x v="2"/>
    <n v="54360"/>
    <n v="0"/>
    <n v="54360"/>
    <n v="45377.25"/>
    <n v="0"/>
    <n v="0"/>
    <n v="45377.25"/>
    <n v="8982.75"/>
    <n v="0.165246"/>
    <x v="0"/>
  </r>
  <r>
    <x v="3"/>
    <n v="147681.4"/>
    <n v="0"/>
    <n v="147681.4"/>
    <n v="118362.08"/>
    <n v="0"/>
    <n v="0"/>
    <n v="118362.08"/>
    <n v="29319.32"/>
    <n v="0.19853100000000001"/>
    <x v="0"/>
  </r>
  <r>
    <x v="4"/>
    <n v="280032"/>
    <n v="0"/>
    <n v="280032"/>
    <n v="280032"/>
    <n v="0"/>
    <n v="0"/>
    <n v="280032"/>
    <n v="0"/>
    <n v="0"/>
    <x v="0"/>
  </r>
  <r>
    <x v="5"/>
    <n v="198001"/>
    <n v="0"/>
    <n v="198001"/>
    <n v="198001"/>
    <n v="0"/>
    <n v="0"/>
    <n v="198001"/>
    <n v="0"/>
    <n v="0"/>
    <x v="0"/>
  </r>
  <r>
    <x v="6"/>
    <n v="0"/>
    <n v="1795.2"/>
    <n v="1795.2"/>
    <n v="1795.2"/>
    <n v="0"/>
    <n v="0"/>
    <n v="1795.2"/>
    <n v="0"/>
    <n v="0"/>
    <x v="0"/>
  </r>
  <r>
    <x v="6"/>
    <n v="92685"/>
    <n v="5704.8"/>
    <n v="98389.8"/>
    <n v="74158.37"/>
    <n v="0"/>
    <n v="0"/>
    <n v="74158.37"/>
    <n v="24231.43"/>
    <n v="0.24628"/>
    <x v="0"/>
  </r>
  <r>
    <x v="7"/>
    <n v="3391.36"/>
    <n v="-70"/>
    <n v="3321.36"/>
    <n v="2353.4899999999998"/>
    <n v="0"/>
    <n v="0"/>
    <n v="2353.4899999999998"/>
    <n v="967.87"/>
    <n v="0.291408"/>
    <x v="0"/>
  </r>
  <r>
    <x v="8"/>
    <n v="28435"/>
    <n v="-10000"/>
    <n v="18435"/>
    <n v="8099.7"/>
    <n v="0"/>
    <n v="0"/>
    <n v="8099.7"/>
    <n v="10335.299999999999"/>
    <n v="0.56063499999999999"/>
    <x v="0"/>
  </r>
  <r>
    <x v="9"/>
    <n v="0"/>
    <n v="3000"/>
    <n v="3000"/>
    <n v="3000"/>
    <n v="0"/>
    <n v="0"/>
    <n v="3000"/>
    <n v="0"/>
    <n v="0"/>
    <x v="0"/>
  </r>
  <r>
    <x v="9"/>
    <n v="13176"/>
    <n v="-3000"/>
    <n v="10176"/>
    <n v="3278.91"/>
    <n v="0"/>
    <n v="0"/>
    <n v="3278.91"/>
    <n v="6897.09"/>
    <n v="0.67778000000000005"/>
    <x v="0"/>
  </r>
  <r>
    <x v="10"/>
    <n v="2481.52"/>
    <n v="0"/>
    <n v="2481.52"/>
    <n v="2171.92"/>
    <n v="0"/>
    <n v="0"/>
    <n v="2171.92"/>
    <n v="309.60000000000002"/>
    <n v="0.124762"/>
    <x v="0"/>
  </r>
  <r>
    <x v="11"/>
    <n v="9200"/>
    <n v="0"/>
    <n v="9200"/>
    <n v="5418.95"/>
    <n v="0"/>
    <n v="0"/>
    <n v="5418.95"/>
    <n v="3781.05"/>
    <n v="0.41098400000000002"/>
    <x v="0"/>
  </r>
  <r>
    <x v="12"/>
    <n v="66249.600000000006"/>
    <n v="0"/>
    <n v="66249.600000000006"/>
    <n v="65870.58"/>
    <n v="0"/>
    <n v="0"/>
    <n v="65870.58"/>
    <n v="379.02"/>
    <n v="5.7210000000000004E-3"/>
    <x v="0"/>
  </r>
  <r>
    <x v="13"/>
    <n v="2300"/>
    <n v="0"/>
    <n v="2300"/>
    <n v="1885.26"/>
    <n v="0"/>
    <n v="0"/>
    <n v="1885.26"/>
    <n v="414.74"/>
    <n v="0.18032200000000001"/>
    <x v="0"/>
  </r>
  <r>
    <x v="14"/>
    <n v="64.400000000000006"/>
    <n v="0"/>
    <n v="64.400000000000006"/>
    <n v="52.79"/>
    <n v="0"/>
    <n v="0"/>
    <n v="52.79"/>
    <n v="11.61"/>
    <n v="0.18028"/>
    <x v="0"/>
  </r>
  <r>
    <x v="15"/>
    <n v="6000"/>
    <n v="0"/>
    <n v="6000"/>
    <n v="4372.0600000000004"/>
    <n v="0"/>
    <n v="0"/>
    <n v="4372.0600000000004"/>
    <n v="1627.94"/>
    <n v="0.27132299999999998"/>
    <x v="0"/>
  </r>
  <r>
    <x v="16"/>
    <n v="168"/>
    <n v="0"/>
    <n v="168"/>
    <n v="122.42"/>
    <n v="0"/>
    <n v="0"/>
    <n v="122.42"/>
    <n v="45.58"/>
    <n v="0.27131"/>
    <x v="0"/>
  </r>
  <r>
    <x v="17"/>
    <n v="5600"/>
    <n v="0"/>
    <n v="5600"/>
    <n v="0"/>
    <n v="0"/>
    <n v="0"/>
    <n v="0"/>
    <n v="5600"/>
    <n v="1"/>
    <x v="0"/>
  </r>
  <r>
    <x v="18"/>
    <n v="156.80000000000001"/>
    <n v="0"/>
    <n v="156.80000000000001"/>
    <n v="0"/>
    <n v="0"/>
    <n v="0"/>
    <n v="0"/>
    <n v="156.80000000000001"/>
    <n v="1"/>
    <x v="0"/>
  </r>
  <r>
    <x v="19"/>
    <n v="0"/>
    <n v="1500"/>
    <n v="1500"/>
    <n v="1500"/>
    <n v="0"/>
    <n v="0"/>
    <n v="1500"/>
    <n v="0"/>
    <n v="0"/>
    <x v="0"/>
  </r>
  <r>
    <x v="19"/>
    <n v="5292"/>
    <n v="-1500"/>
    <n v="3792"/>
    <n v="979.35"/>
    <n v="0"/>
    <n v="0"/>
    <n v="979.35"/>
    <n v="2812.65"/>
    <n v="0.74173299999999998"/>
    <x v="0"/>
  </r>
  <r>
    <x v="20"/>
    <n v="267.88"/>
    <n v="0"/>
    <n v="267.88"/>
    <n v="82.37"/>
    <n v="0"/>
    <n v="0"/>
    <n v="82.37"/>
    <n v="185.51"/>
    <n v="0.69251200000000002"/>
    <x v="0"/>
  </r>
  <r>
    <x v="21"/>
    <n v="4275"/>
    <n v="0"/>
    <n v="4275"/>
    <n v="462.33"/>
    <n v="0"/>
    <n v="0"/>
    <n v="462.33"/>
    <n v="3812.67"/>
    <n v="0.89185300000000001"/>
    <x v="0"/>
  </r>
  <r>
    <x v="22"/>
    <n v="0"/>
    <n v="700"/>
    <n v="700"/>
    <n v="700"/>
    <n v="0"/>
    <n v="0"/>
    <n v="700"/>
    <n v="0"/>
    <n v="0"/>
    <x v="0"/>
  </r>
  <r>
    <x v="22"/>
    <n v="6644"/>
    <n v="-700"/>
    <n v="5944"/>
    <n v="4995.78"/>
    <n v="0"/>
    <n v="0"/>
    <n v="4995.78"/>
    <n v="948.22"/>
    <n v="0.159526"/>
    <x v="0"/>
  </r>
  <r>
    <x v="23"/>
    <n v="333.03"/>
    <n v="0"/>
    <n v="333.03"/>
    <n v="156.96"/>
    <n v="0"/>
    <n v="0"/>
    <n v="156.96"/>
    <n v="176.07"/>
    <n v="0.52869100000000002"/>
    <x v="0"/>
  </r>
  <r>
    <x v="24"/>
    <n v="5250"/>
    <n v="0"/>
    <n v="5250"/>
    <n v="-90"/>
    <n v="0"/>
    <n v="0"/>
    <n v="-90"/>
    <n v="5340"/>
    <n v="1.0171429999999999"/>
    <x v="0"/>
  </r>
  <r>
    <x v="25"/>
    <n v="0"/>
    <n v="613.79999999999995"/>
    <n v="613.79999999999995"/>
    <n v="494.8"/>
    <n v="0"/>
    <n v="0"/>
    <n v="494.8"/>
    <n v="119"/>
    <n v="0.19387399999999999"/>
    <x v="0"/>
  </r>
  <r>
    <x v="25"/>
    <n v="1700"/>
    <n v="-613.79999999999995"/>
    <n v="1086.2"/>
    <n v="1040.44"/>
    <n v="0"/>
    <n v="0"/>
    <n v="1040.44"/>
    <n v="45.76"/>
    <n v="4.2129E-2"/>
    <x v="0"/>
  </r>
  <r>
    <x v="26"/>
    <n v="47.6"/>
    <n v="0"/>
    <n v="47.6"/>
    <n v="42.98"/>
    <n v="0"/>
    <n v="0"/>
    <n v="42.98"/>
    <n v="4.62"/>
    <n v="9.7059000000000006E-2"/>
    <x v="0"/>
  </r>
  <r>
    <x v="27"/>
    <n v="0"/>
    <n v="270"/>
    <n v="270"/>
    <n v="0"/>
    <n v="0"/>
    <n v="0"/>
    <n v="0"/>
    <n v="270"/>
    <n v="1"/>
    <x v="0"/>
  </r>
  <r>
    <x v="27"/>
    <n v="92150"/>
    <n v="7830"/>
    <n v="99980"/>
    <n v="84195.87"/>
    <n v="-759.24"/>
    <n v="412.07"/>
    <n v="83848.7"/>
    <n v="16131.3"/>
    <n v="0.16134499999999999"/>
    <x v="0"/>
  </r>
  <r>
    <x v="28"/>
    <n v="10383.129999999999"/>
    <n v="-893.2"/>
    <n v="9489.93"/>
    <n v="7619.67"/>
    <n v="0"/>
    <n v="0"/>
    <n v="7619.67"/>
    <n v="1870.26"/>
    <n v="0.197078"/>
    <x v="0"/>
  </r>
  <r>
    <x v="29"/>
    <n v="139276"/>
    <n v="-40000"/>
    <n v="99276"/>
    <n v="66951.23"/>
    <n v="0"/>
    <n v="0"/>
    <n v="66951.23"/>
    <n v="32324.77"/>
    <n v="0.32560499999999998"/>
    <x v="0"/>
  </r>
  <r>
    <x v="30"/>
    <n v="139400.20000000001"/>
    <n v="0"/>
    <n v="139400.20000000001"/>
    <n v="120983.81"/>
    <n v="0"/>
    <n v="0"/>
    <n v="120983.81"/>
    <n v="18416.39"/>
    <n v="0.13211200000000001"/>
    <x v="0"/>
  </r>
  <r>
    <x v="31"/>
    <n v="8800"/>
    <n v="0"/>
    <n v="8800"/>
    <n v="3382.68"/>
    <n v="0"/>
    <n v="0"/>
    <n v="3382.68"/>
    <n v="5417.32"/>
    <n v="0.61560499999999996"/>
    <x v="0"/>
  </r>
  <r>
    <x v="32"/>
    <n v="246.4"/>
    <n v="0"/>
    <n v="246.4"/>
    <n v="94.72"/>
    <n v="0"/>
    <n v="0"/>
    <n v="94.72"/>
    <n v="151.68"/>
    <n v="0.61558400000000002"/>
    <x v="0"/>
  </r>
  <r>
    <x v="33"/>
    <n v="107100"/>
    <n v="0"/>
    <n v="107100"/>
    <n v="102031.25"/>
    <n v="0"/>
    <n v="0"/>
    <n v="102031.25"/>
    <n v="5068.75"/>
    <n v="4.7327000000000001E-2"/>
    <x v="0"/>
  </r>
  <r>
    <x v="34"/>
    <n v="3554.88"/>
    <n v="0"/>
    <n v="3554.88"/>
    <n v="3193.73"/>
    <n v="0"/>
    <n v="0"/>
    <n v="3193.73"/>
    <n v="361.15"/>
    <n v="0.101593"/>
    <x v="0"/>
  </r>
  <r>
    <x v="35"/>
    <n v="19860"/>
    <n v="0"/>
    <n v="19860"/>
    <n v="12030.53"/>
    <n v="0"/>
    <n v="0"/>
    <n v="12030.53"/>
    <n v="7829.47"/>
    <n v="0.394233"/>
    <x v="0"/>
  </r>
  <r>
    <x v="36"/>
    <n v="0"/>
    <n v="2899"/>
    <n v="2899"/>
    <n v="0"/>
    <n v="0"/>
    <n v="0"/>
    <n v="0"/>
    <n v="2899"/>
    <n v="1"/>
    <x v="0"/>
  </r>
  <r>
    <x v="36"/>
    <n v="0"/>
    <n v="-2899"/>
    <n v="-2899"/>
    <n v="0"/>
    <n v="0"/>
    <n v="0"/>
    <n v="0"/>
    <n v="-2899"/>
    <n v="1"/>
    <x v="0"/>
  </r>
  <r>
    <x v="37"/>
    <n v="1643185"/>
    <n v="0"/>
    <n v="1643185"/>
    <n v="1643185"/>
    <n v="0"/>
    <n v="0"/>
    <n v="1643185"/>
    <n v="0"/>
    <n v="0"/>
    <x v="0"/>
  </r>
  <r>
    <x v="38"/>
    <n v="101000"/>
    <n v="0"/>
    <n v="101000"/>
    <n v="101000"/>
    <n v="0"/>
    <n v="0"/>
    <n v="101000"/>
    <n v="0"/>
    <n v="0"/>
    <x v="0"/>
  </r>
  <r>
    <x v="39"/>
    <n v="4500"/>
    <n v="3118.57"/>
    <n v="7618.57"/>
    <n v="7233.55"/>
    <n v="0"/>
    <n v="0"/>
    <n v="7233.55"/>
    <n v="385.02"/>
    <n v="5.0536999999999999E-2"/>
    <x v="0"/>
  </r>
  <r>
    <x v="40"/>
    <n v="126"/>
    <n v="89.3"/>
    <n v="215.3"/>
    <n v="202.54"/>
    <n v="0"/>
    <n v="0"/>
    <n v="202.54"/>
    <n v="12.76"/>
    <n v="5.9265999999999999E-2"/>
    <x v="0"/>
  </r>
  <r>
    <x v="41"/>
    <n v="7800"/>
    <n v="0"/>
    <n v="7800"/>
    <n v="5567.22"/>
    <n v="0"/>
    <n v="0"/>
    <n v="5567.22"/>
    <n v="2232.7800000000002"/>
    <n v="0.28625400000000001"/>
    <x v="0"/>
  </r>
  <r>
    <x v="42"/>
    <n v="218.4"/>
    <n v="0"/>
    <n v="218.4"/>
    <n v="155.88"/>
    <n v="0"/>
    <n v="0"/>
    <n v="155.88"/>
    <n v="62.52"/>
    <n v="0.28626400000000002"/>
    <x v="0"/>
  </r>
  <r>
    <x v="43"/>
    <n v="107500"/>
    <n v="-60.42"/>
    <n v="107439.58"/>
    <n v="79103.710000000006"/>
    <n v="-1350"/>
    <n v="0"/>
    <n v="77753.710000000006"/>
    <n v="29685.87"/>
    <n v="0.27630300000000002"/>
    <x v="0"/>
  </r>
  <r>
    <x v="44"/>
    <n v="3061.41"/>
    <n v="0"/>
    <n v="3061.41"/>
    <n v="2262.5300000000002"/>
    <n v="0"/>
    <n v="0"/>
    <n v="2262.5300000000002"/>
    <n v="798.88"/>
    <n v="0.26095200000000002"/>
    <x v="0"/>
  </r>
  <r>
    <x v="45"/>
    <n v="1836"/>
    <n v="60.42"/>
    <n v="1896.42"/>
    <n v="1701"/>
    <n v="0"/>
    <n v="0"/>
    <n v="1701"/>
    <n v="195.42"/>
    <n v="0.103047"/>
    <x v="0"/>
  </r>
  <r>
    <x v="46"/>
    <n v="4400"/>
    <n v="-972.76"/>
    <n v="3427.24"/>
    <n v="1040.25"/>
    <n v="0"/>
    <n v="0"/>
    <n v="1040.25"/>
    <n v="2386.9899999999998"/>
    <n v="0.69647599999999998"/>
    <x v="0"/>
  </r>
  <r>
    <x v="47"/>
    <n v="388.53"/>
    <n v="-55.24"/>
    <n v="333.29"/>
    <n v="236.86"/>
    <n v="0"/>
    <n v="0"/>
    <n v="236.86"/>
    <n v="96.43"/>
    <n v="0.28932799999999997"/>
    <x v="0"/>
  </r>
  <r>
    <x v="48"/>
    <n v="9476"/>
    <n v="-1000"/>
    <n v="8476"/>
    <n v="7418.81"/>
    <n v="0"/>
    <n v="0"/>
    <n v="7418.81"/>
    <n v="1057.19"/>
    <n v="0.124727"/>
    <x v="0"/>
  </r>
  <r>
    <x v="49"/>
    <n v="5000"/>
    <n v="2000"/>
    <n v="7000"/>
    <n v="5594.73"/>
    <n v="0"/>
    <n v="0"/>
    <n v="5594.73"/>
    <n v="1405.27"/>
    <n v="0.20075299999999999"/>
    <x v="0"/>
  </r>
  <r>
    <x v="50"/>
    <n v="140"/>
    <n v="56"/>
    <n v="196"/>
    <n v="156.65"/>
    <n v="0"/>
    <n v="0"/>
    <n v="156.65"/>
    <n v="39.35"/>
    <n v="0.200765"/>
    <x v="0"/>
  </r>
  <r>
    <x v="51"/>
    <n v="0"/>
    <n v="1500"/>
    <n v="1500"/>
    <n v="1500"/>
    <n v="0"/>
    <n v="0"/>
    <n v="1500"/>
    <n v="0"/>
    <n v="0"/>
    <x v="0"/>
  </r>
  <r>
    <x v="51"/>
    <n v="19615"/>
    <n v="-1500"/>
    <n v="18115"/>
    <n v="15762.64"/>
    <n v="0"/>
    <n v="0"/>
    <n v="15762.64"/>
    <n v="2352.36"/>
    <n v="0.129857"/>
    <x v="0"/>
  </r>
  <r>
    <x v="52"/>
    <n v="549.22"/>
    <n v="0"/>
    <n v="549.22"/>
    <n v="483.35"/>
    <n v="0"/>
    <n v="0"/>
    <n v="483.35"/>
    <n v="65.87"/>
    <n v="0.119934"/>
    <x v="0"/>
  </r>
  <r>
    <x v="53"/>
    <n v="24800"/>
    <n v="13700.39"/>
    <n v="38500.39"/>
    <n v="31965"/>
    <n v="0"/>
    <n v="0"/>
    <n v="31965"/>
    <n v="6535.39"/>
    <n v="0.16974900000000001"/>
    <x v="0"/>
  </r>
  <r>
    <x v="54"/>
    <n v="694.4"/>
    <n v="383.61"/>
    <n v="1078.01"/>
    <n v="895.02"/>
    <n v="0"/>
    <n v="0"/>
    <n v="895.02"/>
    <n v="182.99"/>
    <n v="0.16974800000000001"/>
    <x v="0"/>
  </r>
  <r>
    <x v="55"/>
    <n v="14930"/>
    <n v="0"/>
    <n v="14930"/>
    <n v="13020.36"/>
    <n v="0"/>
    <n v="0"/>
    <n v="13020.36"/>
    <n v="1909.64"/>
    <n v="0.12790599999999999"/>
    <x v="0"/>
  </r>
  <r>
    <x v="56"/>
    <n v="418.04"/>
    <n v="0"/>
    <n v="418.04"/>
    <n v="364.57"/>
    <n v="0"/>
    <n v="0"/>
    <n v="364.57"/>
    <n v="53.47"/>
    <n v="0.12790599999999999"/>
    <x v="0"/>
  </r>
  <r>
    <x v="57"/>
    <n v="0"/>
    <n v="0"/>
    <n v="0"/>
    <n v="0"/>
    <n v="0"/>
    <n v="0"/>
    <n v="0"/>
    <n v="0"/>
    <n v="0"/>
    <x v="0"/>
  </r>
  <r>
    <x v="58"/>
    <n v="31900"/>
    <n v="4145.53"/>
    <n v="36045.53"/>
    <n v="34482.080000000002"/>
    <n v="0"/>
    <n v="0"/>
    <n v="34482.080000000002"/>
    <n v="1563.45"/>
    <n v="4.3374000000000003E-2"/>
    <x v="0"/>
  </r>
  <r>
    <x v="59"/>
    <n v="1422.37"/>
    <n v="152.47"/>
    <n v="1574.84"/>
    <n v="1192.1099999999999"/>
    <n v="0"/>
    <n v="0"/>
    <n v="1192.1099999999999"/>
    <n v="382.73"/>
    <n v="0.24302799999999999"/>
    <x v="0"/>
  </r>
  <r>
    <x v="60"/>
    <n v="18899"/>
    <n v="-4000"/>
    <n v="14899"/>
    <n v="8093.29"/>
    <n v="0"/>
    <n v="0"/>
    <n v="8093.29"/>
    <n v="6805.71"/>
    <n v="0.45678999999999997"/>
    <x v="0"/>
  </r>
  <r>
    <x v="61"/>
    <n v="7000"/>
    <n v="-2918.29"/>
    <n v="4081.71"/>
    <n v="0"/>
    <n v="0"/>
    <n v="0"/>
    <n v="0"/>
    <n v="4081.71"/>
    <n v="1"/>
    <x v="0"/>
  </r>
  <r>
    <x v="62"/>
    <n v="196"/>
    <n v="-81.709999999999994"/>
    <n v="114.29"/>
    <n v="0"/>
    <n v="0"/>
    <n v="0"/>
    <n v="0"/>
    <n v="114.29"/>
    <n v="1"/>
    <x v="0"/>
  </r>
  <r>
    <x v="63"/>
    <n v="9650"/>
    <n v="0"/>
    <n v="9650"/>
    <n v="5847.87"/>
    <n v="0"/>
    <n v="0"/>
    <n v="5847.87"/>
    <n v="3802.13"/>
    <n v="0.39400299999999999"/>
    <x v="0"/>
  </r>
  <r>
    <x v="64"/>
    <n v="270.2"/>
    <n v="0"/>
    <n v="270.2"/>
    <n v="163.74"/>
    <n v="0"/>
    <n v="0"/>
    <n v="163.74"/>
    <n v="106.46"/>
    <n v="0.39400400000000002"/>
    <x v="0"/>
  </r>
  <r>
    <x v="65"/>
    <n v="15000"/>
    <n v="0"/>
    <n v="15000"/>
    <n v="7172.58"/>
    <n v="0"/>
    <n v="0"/>
    <n v="7172.58"/>
    <n v="7827.42"/>
    <n v="0.52182799999999996"/>
    <x v="0"/>
  </r>
  <r>
    <x v="66"/>
    <n v="420"/>
    <n v="0"/>
    <n v="420"/>
    <n v="200.83"/>
    <n v="0"/>
    <n v="0"/>
    <n v="200.83"/>
    <n v="219.17"/>
    <n v="0.52183299999999999"/>
    <x v="0"/>
  </r>
  <r>
    <x v="67"/>
    <n v="27000"/>
    <n v="-5836.58"/>
    <n v="21163.42"/>
    <n v="14861.05"/>
    <n v="0"/>
    <n v="0"/>
    <n v="14861.05"/>
    <n v="6302.37"/>
    <n v="0.29779499999999998"/>
    <x v="0"/>
  </r>
  <r>
    <x v="68"/>
    <n v="756"/>
    <n v="-163.41999999999999"/>
    <n v="592.58000000000004"/>
    <n v="416.11"/>
    <n v="0"/>
    <n v="0"/>
    <n v="416.11"/>
    <n v="176.47"/>
    <n v="0.29779899999999998"/>
    <x v="0"/>
  </r>
  <r>
    <x v="69"/>
    <n v="750"/>
    <n v="0"/>
    <n v="750"/>
    <n v="226.25"/>
    <n v="0"/>
    <n v="200"/>
    <n v="426.25"/>
    <n v="323.75"/>
    <n v="0.43166700000000002"/>
    <x v="0"/>
  </r>
  <r>
    <x v="70"/>
    <n v="2450.14"/>
    <n v="0"/>
    <n v="2450.14"/>
    <n v="1710.79"/>
    <n v="0"/>
    <n v="0"/>
    <n v="1710.79"/>
    <n v="739.35"/>
    <n v="0.30175800000000003"/>
    <x v="0"/>
  </r>
  <r>
    <x v="71"/>
    <n v="86755"/>
    <n v="0"/>
    <n v="86755"/>
    <n v="60873.16"/>
    <n v="0"/>
    <n v="0"/>
    <n v="60873.16"/>
    <n v="25881.84"/>
    <n v="0.29833300000000001"/>
    <x v="0"/>
  </r>
  <r>
    <x v="72"/>
    <n v="400"/>
    <n v="200"/>
    <n v="600"/>
    <n v="553.4"/>
    <n v="0"/>
    <n v="0"/>
    <n v="553.4"/>
    <n v="46.6"/>
    <n v="7.7667E-2"/>
    <x v="0"/>
  </r>
  <r>
    <x v="73"/>
    <n v="3219.5"/>
    <n v="-420"/>
    <n v="2799.5"/>
    <n v="2313.16"/>
    <n v="0"/>
    <n v="0"/>
    <n v="2313.16"/>
    <n v="486.34"/>
    <n v="0.17372399999999999"/>
    <x v="0"/>
  </r>
  <r>
    <x v="74"/>
    <n v="114582"/>
    <n v="-15200"/>
    <n v="99382"/>
    <n v="82059.179999999993"/>
    <n v="0"/>
    <n v="0"/>
    <n v="82059.179999999993"/>
    <n v="17322.82"/>
    <n v="0.17430499999999999"/>
    <x v="0"/>
  </r>
  <r>
    <x v="75"/>
    <n v="8000"/>
    <n v="15.89"/>
    <n v="8015.89"/>
    <n v="7998.26"/>
    <n v="0"/>
    <n v="0"/>
    <n v="7998.26"/>
    <n v="17.63"/>
    <n v="2.199E-3"/>
    <x v="0"/>
  </r>
  <r>
    <x v="76"/>
    <n v="224"/>
    <n v="0"/>
    <n v="224"/>
    <n v="223.95"/>
    <n v="0"/>
    <n v="0"/>
    <n v="223.95"/>
    <n v="0.05"/>
    <n v="2.23E-4"/>
    <x v="0"/>
  </r>
  <r>
    <x v="77"/>
    <n v="46500"/>
    <n v="0"/>
    <n v="46500"/>
    <n v="32360.05"/>
    <n v="0"/>
    <n v="0"/>
    <n v="32360.05"/>
    <n v="14139.95"/>
    <n v="0.30408499999999999"/>
    <x v="0"/>
  </r>
  <r>
    <x v="78"/>
    <n v="3206.95"/>
    <n v="-420"/>
    <n v="2786.95"/>
    <n v="1754.3"/>
    <n v="0"/>
    <n v="0"/>
    <n v="1754.3"/>
    <n v="1032.6500000000001"/>
    <n v="0.370531"/>
    <x v="0"/>
  </r>
  <r>
    <x v="79"/>
    <n v="68034"/>
    <n v="-15000"/>
    <n v="53034"/>
    <n v="30293.46"/>
    <n v="0"/>
    <n v="0"/>
    <n v="30293.46"/>
    <n v="22740.54"/>
    <n v="0.42879200000000001"/>
    <x v="0"/>
  </r>
  <r>
    <x v="80"/>
    <n v="2300"/>
    <n v="0"/>
    <n v="2300"/>
    <n v="1391.37"/>
    <n v="0"/>
    <n v="100"/>
    <n v="1491.37"/>
    <n v="808.63"/>
    <n v="0.351578"/>
    <x v="0"/>
  </r>
  <r>
    <x v="81"/>
    <n v="64.400000000000006"/>
    <n v="0"/>
    <n v="64.400000000000006"/>
    <n v="38.96"/>
    <n v="0"/>
    <n v="0"/>
    <n v="38.96"/>
    <n v="25.44"/>
    <n v="0.39503100000000002"/>
    <x v="0"/>
  </r>
  <r>
    <x v="82"/>
    <n v="29000"/>
    <n v="119.92"/>
    <n v="29119.919999999998"/>
    <n v="28200.93"/>
    <n v="0"/>
    <n v="0"/>
    <n v="28200.93"/>
    <n v="918.99"/>
    <n v="3.1558999999999997E-2"/>
    <x v="0"/>
  </r>
  <r>
    <x v="83"/>
    <n v="812"/>
    <n v="0"/>
    <n v="812"/>
    <n v="789.63"/>
    <n v="0"/>
    <n v="0"/>
    <n v="789.63"/>
    <n v="22.37"/>
    <n v="2.7549000000000001E-2"/>
    <x v="0"/>
  </r>
  <r>
    <x v="84"/>
    <n v="0"/>
    <n v="0"/>
    <n v="0"/>
    <n v="0"/>
    <n v="0"/>
    <n v="0"/>
    <n v="0"/>
    <n v="0"/>
    <n v="0"/>
    <x v="0"/>
  </r>
  <r>
    <x v="85"/>
    <n v="174000"/>
    <n v="0"/>
    <n v="174000"/>
    <n v="157037.79999999999"/>
    <n v="0"/>
    <n v="0"/>
    <n v="157037.79999999999"/>
    <n v="16962.2"/>
    <n v="9.7484000000000001E-2"/>
    <x v="0"/>
  </r>
  <r>
    <x v="86"/>
    <n v="4872"/>
    <n v="0"/>
    <n v="4872"/>
    <n v="4396.57"/>
    <n v="0"/>
    <n v="0"/>
    <n v="4396.57"/>
    <n v="475.43"/>
    <n v="9.7584000000000004E-2"/>
    <x v="0"/>
  </r>
  <r>
    <x v="87"/>
    <n v="4159"/>
    <n v="0"/>
    <n v="4159"/>
    <n v="0"/>
    <n v="0"/>
    <n v="0"/>
    <n v="0"/>
    <n v="4159"/>
    <n v="1"/>
    <x v="0"/>
  </r>
  <r>
    <x v="88"/>
    <n v="116.45"/>
    <n v="0"/>
    <n v="116.45"/>
    <n v="0"/>
    <n v="0"/>
    <n v="0"/>
    <n v="0"/>
    <n v="116.45"/>
    <n v="1"/>
    <x v="0"/>
  </r>
  <r>
    <x v="89"/>
    <n v="14000"/>
    <n v="37342.589999999997"/>
    <n v="51342.59"/>
    <n v="34369.410000000003"/>
    <n v="0"/>
    <n v="0"/>
    <n v="34369.410000000003"/>
    <n v="16973.18"/>
    <n v="0.33058700000000002"/>
    <x v="0"/>
  </r>
  <r>
    <x v="90"/>
    <n v="392"/>
    <n v="900.55"/>
    <n v="1292.55"/>
    <n v="962.34"/>
    <n v="0"/>
    <n v="0"/>
    <n v="962.34"/>
    <n v="330.21"/>
    <n v="0.25547199999999998"/>
    <x v="0"/>
  </r>
  <r>
    <x v="91"/>
    <n v="14500"/>
    <n v="0"/>
    <n v="14500"/>
    <n v="12929.86"/>
    <n v="0"/>
    <n v="0"/>
    <n v="12929.86"/>
    <n v="1570.14"/>
    <n v="0.10828599999999999"/>
    <x v="0"/>
  </r>
  <r>
    <x v="92"/>
    <n v="627.76"/>
    <n v="-84"/>
    <n v="543.76"/>
    <n v="379.55"/>
    <n v="0"/>
    <n v="0"/>
    <n v="379.55"/>
    <n v="164.21"/>
    <n v="0.30198999999999998"/>
    <x v="0"/>
  </r>
  <r>
    <x v="93"/>
    <n v="7920"/>
    <n v="-3000"/>
    <n v="4920"/>
    <n v="625.5"/>
    <n v="0"/>
    <n v="0"/>
    <n v="625.5"/>
    <n v="4294.5"/>
    <n v="0.87286600000000003"/>
    <x v="0"/>
  </r>
  <r>
    <x v="94"/>
    <n v="102508"/>
    <n v="-3304.02"/>
    <n v="99203.98"/>
    <n v="92316.73"/>
    <n v="0"/>
    <n v="0"/>
    <n v="92316.73"/>
    <n v="6887.25"/>
    <n v="6.9425000000000001E-2"/>
    <x v="0"/>
  </r>
  <r>
    <x v="95"/>
    <n v="3933.36"/>
    <n v="-92.51"/>
    <n v="3840.85"/>
    <n v="3231.78"/>
    <n v="0"/>
    <n v="0"/>
    <n v="3231.78"/>
    <n v="609.07000000000005"/>
    <n v="0.158577"/>
    <x v="0"/>
  </r>
  <r>
    <x v="96"/>
    <n v="37969"/>
    <n v="0"/>
    <n v="37969"/>
    <n v="23103.99"/>
    <n v="0"/>
    <n v="0"/>
    <n v="23103.99"/>
    <n v="14865.01"/>
    <n v="0.39150400000000002"/>
    <x v="0"/>
  </r>
  <r>
    <x v="97"/>
    <n v="0"/>
    <n v="574.78"/>
    <n v="574.78"/>
    <n v="0"/>
    <n v="0"/>
    <n v="0"/>
    <n v="0"/>
    <n v="574.78"/>
    <n v="1"/>
    <x v="0"/>
  </r>
  <r>
    <x v="97"/>
    <n v="40500"/>
    <n v="-574.78"/>
    <n v="39925.22"/>
    <n v="24026.53"/>
    <n v="0"/>
    <n v="0"/>
    <n v="24026.53"/>
    <n v="15898.69"/>
    <n v="0.39821200000000001"/>
    <x v="0"/>
  </r>
  <r>
    <x v="98"/>
    <n v="1134"/>
    <n v="0"/>
    <n v="1134"/>
    <n v="672.74"/>
    <n v="0"/>
    <n v="0"/>
    <n v="672.74"/>
    <n v="461.26"/>
    <n v="0.40675499999999998"/>
    <x v="0"/>
  </r>
  <r>
    <x v="99"/>
    <n v="7635"/>
    <n v="-972.76"/>
    <n v="6662.24"/>
    <n v="3086.39"/>
    <n v="0"/>
    <n v="0"/>
    <n v="3086.39"/>
    <n v="3575.85"/>
    <n v="0.53673400000000004"/>
    <x v="0"/>
  </r>
  <r>
    <x v="100"/>
    <n v="1730.9"/>
    <n v="-307.24"/>
    <n v="1423.66"/>
    <n v="969.73"/>
    <n v="0"/>
    <n v="0"/>
    <n v="969.73"/>
    <n v="453.93"/>
    <n v="0.31884699999999999"/>
    <x v="0"/>
  </r>
  <r>
    <x v="101"/>
    <n v="54183"/>
    <n v="-10000"/>
    <n v="44183"/>
    <n v="31546.9"/>
    <n v="0"/>
    <n v="0"/>
    <n v="31546.9"/>
    <n v="12636.1"/>
    <n v="0.285995"/>
    <x v="0"/>
  </r>
  <r>
    <x v="102"/>
    <n v="20000"/>
    <n v="-3304.02"/>
    <n v="16695.98"/>
    <n v="13986.55"/>
    <n v="0"/>
    <n v="0"/>
    <n v="13986.55"/>
    <n v="2709.43"/>
    <n v="0.16228000000000001"/>
    <x v="0"/>
  </r>
  <r>
    <x v="103"/>
    <n v="560"/>
    <n v="-92.51"/>
    <n v="467.49"/>
    <n v="391.62"/>
    <n v="0"/>
    <n v="0"/>
    <n v="391.62"/>
    <n v="75.87"/>
    <n v="0.16229199999999999"/>
    <x v="0"/>
  </r>
  <r>
    <x v="104"/>
    <n v="0"/>
    <n v="850000"/>
    <n v="850000"/>
    <n v="1960"/>
    <n v="0"/>
    <n v="0"/>
    <n v="1960"/>
    <n v="848040"/>
    <n v="0.99769399999999997"/>
    <x v="0"/>
  </r>
  <r>
    <x v="104"/>
    <n v="0"/>
    <n v="62778.59"/>
    <n v="62778.59"/>
    <n v="58722.81"/>
    <n v="0"/>
    <n v="0"/>
    <n v="58722.81"/>
    <n v="4055.78"/>
    <n v="6.4604999999999996E-2"/>
    <x v="0"/>
  </r>
  <r>
    <x v="104"/>
    <n v="1200000"/>
    <n v="-922794.48"/>
    <n v="277205.52"/>
    <n v="599823.41"/>
    <n v="0"/>
    <n v="0"/>
    <n v="599823.41"/>
    <n v="-322617.89"/>
    <n v="-1.1638219999999999"/>
    <x v="0"/>
  </r>
  <r>
    <x v="105"/>
    <n v="33600"/>
    <n v="-280"/>
    <n v="33320"/>
    <n v="5841.33"/>
    <n v="0"/>
    <n v="0"/>
    <n v="5841.33"/>
    <n v="27478.67"/>
    <n v="0.82469000000000003"/>
    <x v="0"/>
  </r>
  <r>
    <x v="106"/>
    <n v="73349"/>
    <n v="-30000"/>
    <n v="43349"/>
    <n v="15940.56"/>
    <n v="0"/>
    <n v="0"/>
    <n v="15940.56"/>
    <n v="27408.44"/>
    <n v="0.632274"/>
    <x v="0"/>
  </r>
  <r>
    <x v="107"/>
    <n v="2053.77"/>
    <n v="-840"/>
    <n v="1213.77"/>
    <n v="446.33"/>
    <n v="0"/>
    <n v="0"/>
    <n v="446.33"/>
    <n v="767.44"/>
    <n v="0.63227800000000001"/>
    <x v="0"/>
  </r>
  <r>
    <x v="108"/>
    <n v="484350"/>
    <n v="0"/>
    <n v="484350"/>
    <n v="468616.26"/>
    <n v="0"/>
    <n v="3595.91"/>
    <n v="472212.17"/>
    <n v="12137.83"/>
    <n v="2.5059999999999999E-2"/>
    <x v="0"/>
  </r>
  <r>
    <x v="109"/>
    <n v="15796.2"/>
    <n v="0"/>
    <n v="15796.2"/>
    <n v="14979.45"/>
    <n v="0"/>
    <n v="0"/>
    <n v="14979.45"/>
    <n v="816.75"/>
    <n v="5.1705000000000001E-2"/>
    <x v="0"/>
  </r>
  <r>
    <x v="110"/>
    <n v="79800"/>
    <n v="0"/>
    <n v="79800"/>
    <n v="66364.479999999996"/>
    <n v="0"/>
    <n v="0"/>
    <n v="66364.479999999996"/>
    <n v="13435.52"/>
    <n v="0.16836499999999999"/>
    <x v="0"/>
  </r>
  <r>
    <x v="111"/>
    <n v="25700"/>
    <n v="0"/>
    <n v="25700"/>
    <n v="25033.77"/>
    <n v="0"/>
    <n v="0"/>
    <n v="25033.77"/>
    <n v="666.23"/>
    <n v="2.5923000000000002E-2"/>
    <x v="0"/>
  </r>
  <r>
    <x v="112"/>
    <n v="2995.57"/>
    <n v="0"/>
    <n v="2995.57"/>
    <n v="2790.89"/>
    <n v="0"/>
    <n v="0"/>
    <n v="2790.89"/>
    <n v="204.68"/>
    <n v="6.8328E-2"/>
    <x v="0"/>
  </r>
  <r>
    <x v="113"/>
    <n v="15035"/>
    <n v="0"/>
    <n v="15035"/>
    <n v="12887.42"/>
    <n v="0"/>
    <n v="0"/>
    <n v="12887.42"/>
    <n v="2147.58"/>
    <n v="0.14283899999999999"/>
    <x v="0"/>
  </r>
  <r>
    <x v="114"/>
    <n v="66249.600000000006"/>
    <n v="0"/>
    <n v="66249.600000000006"/>
    <n v="61753.41"/>
    <n v="0"/>
    <n v="0"/>
    <n v="61753.41"/>
    <n v="4496.1899999999996"/>
    <n v="6.7866999999999997E-2"/>
    <x v="0"/>
  </r>
  <r>
    <x v="115"/>
    <n v="5750"/>
    <n v="0"/>
    <n v="5750"/>
    <n v="3262.19"/>
    <n v="0"/>
    <n v="0"/>
    <n v="3262.19"/>
    <n v="2487.81"/>
    <n v="0.43266300000000002"/>
    <x v="0"/>
  </r>
  <r>
    <x v="116"/>
    <n v="6086.81"/>
    <n v="-84"/>
    <n v="6002.81"/>
    <n v="5661.06"/>
    <n v="0"/>
    <n v="0"/>
    <n v="5661.06"/>
    <n v="341.75"/>
    <n v="5.6932000000000003E-2"/>
    <x v="0"/>
  </r>
  <r>
    <x v="117"/>
    <n v="6642"/>
    <n v="-3000"/>
    <n v="3642"/>
    <n v="0"/>
    <n v="0"/>
    <n v="0"/>
    <n v="0"/>
    <n v="3642"/>
    <n v="1"/>
    <x v="0"/>
  </r>
  <r>
    <x v="118"/>
    <n v="204993.99"/>
    <n v="0"/>
    <n v="204993.99"/>
    <n v="198918.69"/>
    <n v="0"/>
    <n v="0"/>
    <n v="198918.69"/>
    <n v="6075.3"/>
    <n v="2.9635999999999999E-2"/>
    <x v="0"/>
  </r>
  <r>
    <x v="119"/>
    <n v="39375"/>
    <n v="-3706.42"/>
    <n v="35668.58"/>
    <n v="27855.119999999999"/>
    <n v="0"/>
    <n v="0"/>
    <n v="27855.119999999999"/>
    <n v="7813.46"/>
    <n v="0.219057"/>
    <x v="0"/>
  </r>
  <r>
    <x v="120"/>
    <n v="1525.86"/>
    <n v="0"/>
    <n v="1525.86"/>
    <n v="1164.4100000000001"/>
    <n v="0"/>
    <n v="0"/>
    <n v="1164.4100000000001"/>
    <n v="361.45"/>
    <n v="0.23688300000000001"/>
    <x v="0"/>
  </r>
  <r>
    <x v="121"/>
    <n v="15120"/>
    <n v="3706.42"/>
    <n v="18826.419999999998"/>
    <n v="13731.06"/>
    <n v="0"/>
    <n v="0"/>
    <n v="13731.06"/>
    <n v="5095.3599999999997"/>
    <n v="0.27064899999999997"/>
    <x v="0"/>
  </r>
  <r>
    <x v="122"/>
    <n v="28000"/>
    <n v="0"/>
    <n v="28000"/>
    <n v="12708.19"/>
    <n v="0"/>
    <n v="0"/>
    <n v="12708.19"/>
    <n v="15291.81"/>
    <n v="0.54613599999999995"/>
    <x v="0"/>
  </r>
  <r>
    <x v="123"/>
    <n v="784"/>
    <n v="0"/>
    <n v="784"/>
    <n v="355.83"/>
    <n v="0"/>
    <n v="0"/>
    <n v="355.83"/>
    <n v="428.17"/>
    <n v="0.54613500000000004"/>
    <x v="0"/>
  </r>
  <r>
    <x v="124"/>
    <n v="184486"/>
    <n v="-19000"/>
    <n v="165486"/>
    <n v="102088.42"/>
    <n v="0"/>
    <n v="1172.68"/>
    <n v="103261.1"/>
    <n v="62224.9"/>
    <n v="0.37601299999999999"/>
    <x v="0"/>
  </r>
  <r>
    <x v="125"/>
    <n v="6237.7"/>
    <n v="-812"/>
    <n v="5425.7"/>
    <n v="3511.68"/>
    <n v="0"/>
    <n v="0"/>
    <n v="3511.68"/>
    <n v="1914.02"/>
    <n v="0.352769"/>
    <x v="0"/>
  </r>
  <r>
    <x v="126"/>
    <n v="38289"/>
    <n v="-10000"/>
    <n v="28289"/>
    <n v="23328.84"/>
    <n v="0"/>
    <n v="0"/>
    <n v="23328.84"/>
    <n v="4960.16"/>
    <n v="0.17533899999999999"/>
    <x v="0"/>
  </r>
  <r>
    <x v="127"/>
    <n v="176000"/>
    <n v="5107.01"/>
    <n v="181107.01"/>
    <n v="182209.28"/>
    <n v="0"/>
    <n v="0"/>
    <n v="182209.28"/>
    <n v="-1102.27"/>
    <n v="-6.0860000000000003E-3"/>
    <x v="0"/>
  </r>
  <r>
    <x v="128"/>
    <n v="6211.13"/>
    <n v="-812"/>
    <n v="5399.13"/>
    <n v="5423.81"/>
    <n v="0"/>
    <n v="0"/>
    <n v="5423.81"/>
    <n v="-24.68"/>
    <n v="-4.5710000000000004E-3"/>
    <x v="0"/>
  </r>
  <r>
    <x v="129"/>
    <n v="45826"/>
    <n v="-34107.01"/>
    <n v="11718.99"/>
    <n v="11498.19"/>
    <n v="0"/>
    <n v="0"/>
    <n v="11498.19"/>
    <n v="220.8"/>
    <n v="1.8841E-2"/>
    <x v="0"/>
  </r>
  <r>
    <x v="130"/>
    <n v="13800"/>
    <n v="0"/>
    <n v="13800"/>
    <n v="11331.44"/>
    <n v="0"/>
    <n v="0"/>
    <n v="11331.44"/>
    <n v="2468.56"/>
    <n v="0.17888100000000001"/>
    <x v="0"/>
  </r>
  <r>
    <x v="131"/>
    <n v="2241.39"/>
    <n v="0"/>
    <n v="2241.39"/>
    <n v="1546.74"/>
    <n v="0"/>
    <n v="0"/>
    <n v="1546.74"/>
    <n v="694.65"/>
    <n v="0.309919"/>
    <x v="0"/>
  </r>
  <r>
    <x v="132"/>
    <n v="66249.600000000006"/>
    <n v="0"/>
    <n v="66249.600000000006"/>
    <n v="43909.14"/>
    <n v="0"/>
    <n v="0"/>
    <n v="43909.14"/>
    <n v="22340.46"/>
    <n v="0.33721699999999999"/>
    <x v="0"/>
  </r>
  <r>
    <x v="133"/>
    <n v="13950"/>
    <n v="0"/>
    <n v="13950"/>
    <n v="10280.58"/>
    <n v="0"/>
    <n v="0"/>
    <n v="10280.58"/>
    <n v="3669.42"/>
    <n v="0.26304100000000002"/>
    <x v="0"/>
  </r>
  <r>
    <x v="134"/>
    <n v="390.6"/>
    <n v="0"/>
    <n v="390.6"/>
    <n v="287.86"/>
    <n v="0"/>
    <n v="0"/>
    <n v="287.86"/>
    <n v="102.74"/>
    <n v="0.26303100000000001"/>
    <x v="0"/>
  </r>
  <r>
    <x v="135"/>
    <n v="20298"/>
    <n v="0"/>
    <n v="20298"/>
    <n v="15673.52"/>
    <n v="0"/>
    <n v="0"/>
    <n v="15673.52"/>
    <n v="4624.4799999999996"/>
    <n v="0.227829"/>
    <x v="0"/>
  </r>
  <r>
    <x v="136"/>
    <n v="4858.0200000000004"/>
    <n v="0"/>
    <n v="4858.0200000000004"/>
    <n v="4677.6400000000003"/>
    <n v="0"/>
    <n v="0"/>
    <n v="4677.6400000000003"/>
    <n v="180.38"/>
    <n v="3.7130000000000003E-2"/>
    <x v="0"/>
  </r>
  <r>
    <x v="137"/>
    <n v="6900"/>
    <n v="0"/>
    <n v="6900"/>
    <n v="5955.78"/>
    <n v="0"/>
    <n v="0"/>
    <n v="5955.78"/>
    <n v="944.22"/>
    <n v="0.13684299999999999"/>
    <x v="0"/>
  </r>
  <r>
    <x v="138"/>
    <n v="146302.73000000001"/>
    <n v="0"/>
    <n v="146302.73000000001"/>
    <n v="145429.96"/>
    <n v="0"/>
    <n v="0"/>
    <n v="145429.96"/>
    <n v="872.77"/>
    <n v="5.9659999999999999E-3"/>
    <x v="0"/>
  </r>
  <r>
    <x v="139"/>
    <n v="5500"/>
    <n v="0"/>
    <n v="5500"/>
    <n v="5220"/>
    <n v="0"/>
    <n v="0"/>
    <n v="5220"/>
    <n v="280"/>
    <n v="5.0909000000000003E-2"/>
    <x v="0"/>
  </r>
  <r>
    <x v="140"/>
    <n v="154"/>
    <n v="0"/>
    <n v="154"/>
    <n v="146.16"/>
    <n v="0"/>
    <n v="0"/>
    <n v="146.16"/>
    <n v="7.84"/>
    <n v="5.0909000000000003E-2"/>
    <x v="0"/>
  </r>
  <r>
    <x v="141"/>
    <n v="48500"/>
    <n v="0"/>
    <n v="48500"/>
    <n v="41085.050000000003"/>
    <n v="0"/>
    <n v="0"/>
    <n v="41085.050000000003"/>
    <n v="7414.95"/>
    <n v="0.15288599999999999"/>
    <x v="0"/>
  </r>
  <r>
    <x v="142"/>
    <n v="1358"/>
    <n v="0"/>
    <n v="1358"/>
    <n v="1150.3800000000001"/>
    <n v="0"/>
    <n v="0"/>
    <n v="1150.3800000000001"/>
    <n v="207.62"/>
    <n v="0.152887"/>
    <x v="0"/>
  </r>
  <r>
    <x v="143"/>
    <n v="30000"/>
    <n v="0"/>
    <n v="30000"/>
    <n v="18402.22"/>
    <n v="0"/>
    <n v="0"/>
    <n v="18402.22"/>
    <n v="11597.78"/>
    <n v="0.38659300000000002"/>
    <x v="0"/>
  </r>
  <r>
    <x v="144"/>
    <n v="1853.04"/>
    <n v="-364"/>
    <n v="1489.04"/>
    <n v="1029.02"/>
    <n v="0"/>
    <n v="0"/>
    <n v="1029.02"/>
    <n v="460.02"/>
    <n v="0.30893700000000002"/>
    <x v="0"/>
  </r>
  <r>
    <x v="145"/>
    <n v="36180"/>
    <n v="-13000"/>
    <n v="23180"/>
    <n v="18348.7"/>
    <n v="0"/>
    <n v="0"/>
    <n v="18348.7"/>
    <n v="4831.3"/>
    <n v="0.208425"/>
    <x v="0"/>
  </r>
  <r>
    <x v="146"/>
    <n v="35000"/>
    <n v="30656.93"/>
    <n v="65656.929999999993"/>
    <n v="15375.83"/>
    <n v="0"/>
    <n v="0"/>
    <n v="15375.83"/>
    <n v="50281.1"/>
    <n v="0.76581600000000005"/>
    <x v="0"/>
  </r>
  <r>
    <x v="147"/>
    <n v="0"/>
    <n v="0"/>
    <n v="0"/>
    <n v="36283.26"/>
    <n v="0"/>
    <n v="0"/>
    <n v="36283.26"/>
    <n v="-36283.26"/>
    <n v="0"/>
    <x v="0"/>
  </r>
  <r>
    <x v="148"/>
    <n v="980"/>
    <n v="1052.4100000000001"/>
    <n v="2032.41"/>
    <n v="101830.52"/>
    <n v="0"/>
    <n v="0"/>
    <n v="101830.52"/>
    <n v="-99798.11"/>
    <n v="-49.103335000000001"/>
    <x v="0"/>
  </r>
  <r>
    <x v="149"/>
    <n v="6468"/>
    <n v="1321.29"/>
    <n v="7789.29"/>
    <n v="7721.71"/>
    <n v="0"/>
    <n v="0"/>
    <n v="7721.71"/>
    <n v="67.58"/>
    <n v="8.6759999999999997E-3"/>
    <x v="0"/>
  </r>
  <r>
    <x v="150"/>
    <n v="5604.37"/>
    <n v="0"/>
    <n v="5604.37"/>
    <n v="5505.65"/>
    <n v="0"/>
    <n v="0"/>
    <n v="5505.65"/>
    <n v="98.72"/>
    <n v="1.7614999999999999E-2"/>
    <x v="0"/>
  </r>
  <r>
    <x v="151"/>
    <n v="35000"/>
    <n v="-2792.16"/>
    <n v="32207.84"/>
    <n v="28749.89"/>
    <n v="0"/>
    <n v="0"/>
    <n v="28749.89"/>
    <n v="3457.95"/>
    <n v="0.107364"/>
    <x v="0"/>
  </r>
  <r>
    <x v="152"/>
    <n v="158688.01999999999"/>
    <n v="1470.87"/>
    <n v="160158.89000000001"/>
    <n v="160158.89000000001"/>
    <n v="0"/>
    <n v="0"/>
    <n v="160158.89000000001"/>
    <n v="0"/>
    <n v="0"/>
    <x v="0"/>
  </r>
  <r>
    <x v="153"/>
    <n v="3800"/>
    <n v="680.16"/>
    <n v="4480.16"/>
    <n v="4525.41"/>
    <n v="0"/>
    <n v="0"/>
    <n v="4525.41"/>
    <n v="-45.25"/>
    <n v="-1.01E-2"/>
    <x v="0"/>
  </r>
  <r>
    <x v="154"/>
    <n v="587.72"/>
    <n v="-140"/>
    <n v="447.72"/>
    <n v="334.38"/>
    <n v="0"/>
    <n v="0"/>
    <n v="334.38"/>
    <n v="113.34"/>
    <n v="0.25314900000000001"/>
    <x v="0"/>
  </r>
  <r>
    <x v="155"/>
    <n v="17190"/>
    <n v="-5680.16"/>
    <n v="11509.84"/>
    <n v="7416.65"/>
    <n v="0"/>
    <n v="0"/>
    <n v="7416.65"/>
    <n v="4093.19"/>
    <n v="0.35562500000000002"/>
    <x v="0"/>
  </r>
  <r>
    <x v="156"/>
    <n v="950"/>
    <n v="469.66"/>
    <n v="1419.66"/>
    <n v="1062.9000000000001"/>
    <n v="0"/>
    <n v="0"/>
    <n v="1062.9000000000001"/>
    <n v="356.76"/>
    <n v="0.25130000000000002"/>
    <x v="0"/>
  </r>
  <r>
    <x v="157"/>
    <n v="178.3"/>
    <n v="13.62"/>
    <n v="191.92"/>
    <n v="162.66999999999999"/>
    <n v="0"/>
    <n v="0"/>
    <n v="162.66999999999999"/>
    <n v="29.25"/>
    <n v="0.15240699999999999"/>
    <x v="0"/>
  </r>
  <r>
    <x v="158"/>
    <n v="5418"/>
    <n v="16.72"/>
    <n v="5434.72"/>
    <n v="4746.95"/>
    <n v="0"/>
    <n v="0"/>
    <n v="4746.95"/>
    <n v="687.77"/>
    <n v="0.126551"/>
    <x v="0"/>
  </r>
  <r>
    <x v="159"/>
    <n v="35000"/>
    <n v="0"/>
    <n v="35000"/>
    <n v="26158.46"/>
    <n v="0"/>
    <n v="0"/>
    <n v="26158.46"/>
    <n v="8841.5400000000009"/>
    <n v="0.25261499999999998"/>
    <x v="0"/>
  </r>
  <r>
    <x v="160"/>
    <n v="1980.55"/>
    <n v="0"/>
    <n v="1980.55"/>
    <n v="1576.27"/>
    <n v="0"/>
    <n v="0"/>
    <n v="1576.27"/>
    <n v="404.28"/>
    <n v="0.204125"/>
    <x v="0"/>
  </r>
  <r>
    <x v="161"/>
    <n v="35734"/>
    <n v="0"/>
    <n v="35734"/>
    <n v="30137.32"/>
    <n v="0"/>
    <n v="0"/>
    <n v="30137.32"/>
    <n v="5596.68"/>
    <n v="0.15662100000000001"/>
    <x v="0"/>
  </r>
  <r>
    <x v="162"/>
    <n v="24102"/>
    <n v="0"/>
    <n v="24102"/>
    <n v="13354.71"/>
    <n v="0"/>
    <n v="0"/>
    <n v="13354.71"/>
    <n v="10747.29"/>
    <n v="0.445909"/>
    <x v="0"/>
  </r>
  <r>
    <x v="163"/>
    <n v="4436.67"/>
    <n v="0"/>
    <n v="4436.67"/>
    <n v="4001.61"/>
    <n v="0"/>
    <n v="0"/>
    <n v="4001.61"/>
    <n v="435.06"/>
    <n v="9.8059999999999994E-2"/>
    <x v="0"/>
  </r>
  <r>
    <x v="164"/>
    <n v="8800"/>
    <n v="0"/>
    <n v="8800"/>
    <n v="6709.86"/>
    <n v="0"/>
    <n v="0"/>
    <n v="6709.86"/>
    <n v="2090.14"/>
    <n v="0.237516"/>
    <x v="0"/>
  </r>
  <r>
    <x v="165"/>
    <n v="125550.66"/>
    <n v="0"/>
    <n v="125550.66"/>
    <n v="122850.42"/>
    <n v="0"/>
    <n v="0"/>
    <n v="122850.42"/>
    <n v="2700.24"/>
    <n v="2.1506999999999998E-2"/>
    <x v="0"/>
  </r>
  <r>
    <x v="166"/>
    <n v="10000"/>
    <n v="37500"/>
    <n v="47500"/>
    <n v="14579.38"/>
    <n v="0"/>
    <n v="0"/>
    <n v="14579.38"/>
    <n v="32920.620000000003"/>
    <n v="0.69306599999999996"/>
    <x v="0"/>
  </r>
  <r>
    <x v="167"/>
    <n v="280"/>
    <n v="1061.76"/>
    <n v="1341.76"/>
    <n v="408.22"/>
    <n v="0"/>
    <n v="0"/>
    <n v="408.22"/>
    <n v="933.54"/>
    <n v="0.69575799999999999"/>
    <x v="0"/>
  </r>
  <r>
    <x v="168"/>
    <n v="44747"/>
    <n v="-30000"/>
    <n v="14747"/>
    <n v="11506.2"/>
    <n v="0"/>
    <n v="0"/>
    <n v="11506.2"/>
    <n v="3240.8"/>
    <n v="0.21976000000000001"/>
    <x v="0"/>
  </r>
  <r>
    <x v="169"/>
    <n v="1252.92"/>
    <n v="-851.76"/>
    <n v="401.16"/>
    <n v="322.17"/>
    <n v="0"/>
    <n v="0"/>
    <n v="322.17"/>
    <n v="78.989999999999995"/>
    <n v="0.196904"/>
    <x v="0"/>
  </r>
  <r>
    <x v="170"/>
    <n v="63000"/>
    <n v="0"/>
    <n v="63000"/>
    <n v="62996.22"/>
    <n v="0"/>
    <n v="0"/>
    <n v="62996.22"/>
    <n v="3.78"/>
    <n v="6.0000000000000002E-5"/>
    <x v="0"/>
  </r>
  <r>
    <x v="171"/>
    <n v="1764"/>
    <n v="0"/>
    <n v="1764"/>
    <n v="1763.89"/>
    <n v="0"/>
    <n v="0"/>
    <n v="1763.89"/>
    <n v="0.11"/>
    <n v="6.2000000000000003E-5"/>
    <x v="0"/>
  </r>
  <r>
    <x v="172"/>
    <n v="11230"/>
    <n v="3800"/>
    <n v="15030"/>
    <n v="14594.26"/>
    <n v="0"/>
    <n v="0"/>
    <n v="14594.26"/>
    <n v="435.74"/>
    <n v="2.8990999999999999E-2"/>
    <x v="0"/>
  </r>
  <r>
    <x v="173"/>
    <n v="1319.5"/>
    <n v="112"/>
    <n v="1431.5"/>
    <n v="1474.48"/>
    <n v="0"/>
    <n v="0"/>
    <n v="1474.48"/>
    <n v="-42.98"/>
    <n v="-3.0023999999999999E-2"/>
    <x v="0"/>
  </r>
  <r>
    <x v="174"/>
    <n v="35895"/>
    <n v="200"/>
    <n v="36095"/>
    <n v="38065.56"/>
    <n v="0"/>
    <n v="0"/>
    <n v="38065.56"/>
    <n v="-1970.56"/>
    <n v="-5.4593999999999997E-2"/>
    <x v="0"/>
  </r>
  <r>
    <x v="175"/>
    <n v="12500"/>
    <n v="0"/>
    <n v="12500"/>
    <n v="8744.2900000000009"/>
    <n v="0"/>
    <n v="0"/>
    <n v="8744.2900000000009"/>
    <n v="3755.71"/>
    <n v="0.30045699999999997"/>
    <x v="0"/>
  </r>
  <r>
    <x v="176"/>
    <n v="2581.04"/>
    <n v="-112"/>
    <n v="2469.04"/>
    <n v="2072.16"/>
    <n v="0"/>
    <n v="0"/>
    <n v="2072.16"/>
    <n v="396.88"/>
    <n v="0.160743"/>
    <x v="0"/>
  </r>
  <r>
    <x v="177"/>
    <n v="79680"/>
    <n v="-4000"/>
    <n v="75680"/>
    <n v="65261.45"/>
    <n v="0"/>
    <n v="0"/>
    <n v="65261.45"/>
    <n v="10418.549999999999"/>
    <n v="0.13766600000000001"/>
    <x v="0"/>
  </r>
  <r>
    <x v="178"/>
    <n v="19500"/>
    <n v="0"/>
    <n v="19500"/>
    <n v="18194.12"/>
    <n v="0"/>
    <n v="0"/>
    <n v="18194.12"/>
    <n v="1305.8800000000001"/>
    <n v="6.6968E-2"/>
    <x v="0"/>
  </r>
  <r>
    <x v="179"/>
    <n v="546"/>
    <n v="0"/>
    <n v="546"/>
    <n v="509.44"/>
    <n v="0"/>
    <n v="0"/>
    <n v="509.44"/>
    <n v="36.56"/>
    <n v="6.6960000000000006E-2"/>
    <x v="0"/>
  </r>
  <r>
    <x v="180"/>
    <n v="15500"/>
    <n v="0"/>
    <n v="15500"/>
    <n v="11384.55"/>
    <n v="0"/>
    <n v="0"/>
    <n v="11384.55"/>
    <n v="4115.45"/>
    <n v="0.265513"/>
    <x v="0"/>
  </r>
  <r>
    <x v="181"/>
    <n v="434"/>
    <n v="0"/>
    <n v="434"/>
    <n v="318.77"/>
    <n v="0"/>
    <n v="0"/>
    <n v="318.77"/>
    <n v="115.23"/>
    <n v="0.26550699999999999"/>
    <x v="0"/>
  </r>
  <r>
    <x v="182"/>
    <n v="12000"/>
    <n v="0"/>
    <n v="12000"/>
    <n v="11720.24"/>
    <n v="0"/>
    <n v="0"/>
    <n v="11720.24"/>
    <n v="279.76"/>
    <n v="2.3313E-2"/>
    <x v="0"/>
  </r>
  <r>
    <x v="183"/>
    <n v="336"/>
    <n v="0"/>
    <n v="336"/>
    <n v="328.17"/>
    <n v="0"/>
    <n v="0"/>
    <n v="328.17"/>
    <n v="7.83"/>
    <n v="2.3303999999999998E-2"/>
    <x v="0"/>
  </r>
  <r>
    <x v="184"/>
    <n v="79154"/>
    <n v="0"/>
    <n v="79154"/>
    <n v="68235.44"/>
    <n v="0"/>
    <n v="0"/>
    <n v="68235.44"/>
    <n v="10918.56"/>
    <n v="0.13794100000000001"/>
    <x v="0"/>
  </r>
  <r>
    <x v="185"/>
    <n v="8140.03"/>
    <n v="-196"/>
    <n v="7944.03"/>
    <n v="7356"/>
    <n v="0"/>
    <n v="0"/>
    <n v="7356"/>
    <n v="588.03"/>
    <n v="7.4022000000000004E-2"/>
    <x v="0"/>
  </r>
  <r>
    <x v="186"/>
    <n v="37656"/>
    <n v="-7000"/>
    <n v="30656"/>
    <n v="21156.07"/>
    <n v="0"/>
    <n v="0"/>
    <n v="21156.07"/>
    <n v="9499.93"/>
    <n v="0.309888"/>
    <x v="0"/>
  </r>
  <r>
    <x v="187"/>
    <n v="173905.2"/>
    <n v="0"/>
    <n v="173905.2"/>
    <n v="173322.85"/>
    <n v="0"/>
    <n v="0"/>
    <n v="173322.85"/>
    <n v="582.35"/>
    <n v="3.349E-3"/>
    <x v="0"/>
  </r>
  <r>
    <x v="188"/>
    <n v="1898009"/>
    <n v="0"/>
    <n v="1898009"/>
    <n v="1898009"/>
    <n v="0"/>
    <n v="0"/>
    <n v="1898009"/>
    <n v="0"/>
    <n v="0"/>
    <x v="0"/>
  </r>
  <r>
    <x v="189"/>
    <n v="92500"/>
    <n v="-9500"/>
    <n v="83000"/>
    <n v="42713.78"/>
    <n v="0"/>
    <n v="0"/>
    <n v="42713.78"/>
    <n v="40286.22"/>
    <n v="0.48537599999999997"/>
    <x v="0"/>
  </r>
  <r>
    <x v="190"/>
    <n v="5291.6"/>
    <n v="-266"/>
    <n v="5025.6000000000004"/>
    <n v="3800.73"/>
    <n v="0"/>
    <n v="0"/>
    <n v="3800.73"/>
    <n v="1224.8699999999999"/>
    <n v="0.243726"/>
    <x v="0"/>
  </r>
  <r>
    <x v="191"/>
    <n v="7200"/>
    <n v="0"/>
    <n v="7200"/>
    <n v="3740.63"/>
    <n v="0"/>
    <n v="0"/>
    <n v="3740.63"/>
    <n v="3459.37"/>
    <n v="0.48046800000000001"/>
    <x v="0"/>
  </r>
  <r>
    <x v="192"/>
    <n v="65000"/>
    <n v="0"/>
    <n v="65000"/>
    <n v="63713.120000000003"/>
    <n v="0"/>
    <n v="0"/>
    <n v="63713.120000000003"/>
    <n v="1286.8800000000001"/>
    <n v="1.9798E-2"/>
    <x v="0"/>
  </r>
  <r>
    <x v="193"/>
    <n v="1820"/>
    <n v="560"/>
    <n v="2380"/>
    <n v="1783.97"/>
    <n v="0"/>
    <n v="0"/>
    <n v="1783.97"/>
    <n v="596.03"/>
    <n v="0.25043300000000002"/>
    <x v="0"/>
  </r>
  <r>
    <x v="194"/>
    <n v="13860"/>
    <n v="-160"/>
    <n v="13700"/>
    <n v="12168.05"/>
    <n v="0"/>
    <n v="0"/>
    <n v="12168.05"/>
    <n v="1531.95"/>
    <n v="0.111821"/>
    <x v="0"/>
  </r>
  <r>
    <x v="195"/>
    <n v="472.08"/>
    <n v="0"/>
    <n v="472.08"/>
    <n v="410.71"/>
    <n v="0"/>
    <n v="0"/>
    <n v="410.71"/>
    <n v="61.37"/>
    <n v="0.129999"/>
    <x v="0"/>
  </r>
  <r>
    <x v="196"/>
    <n v="3000"/>
    <n v="160"/>
    <n v="3160"/>
    <n v="2500"/>
    <n v="0"/>
    <n v="0"/>
    <n v="2500"/>
    <n v="660"/>
    <n v="0.20886099999999999"/>
    <x v="0"/>
  </r>
  <r>
    <x v="197"/>
    <n v="5471"/>
    <n v="12800"/>
    <n v="18271"/>
    <n v="768.45"/>
    <n v="0"/>
    <n v="0"/>
    <n v="768.45"/>
    <n v="17502.55"/>
    <n v="0.95794199999999996"/>
    <x v="0"/>
  </r>
  <r>
    <x v="198"/>
    <n v="153.19"/>
    <n v="442.4"/>
    <n v="595.59"/>
    <n v="21.52"/>
    <n v="0"/>
    <n v="0"/>
    <n v="21.52"/>
    <n v="574.07000000000005"/>
    <n v="0.96386799999999995"/>
    <x v="0"/>
  </r>
  <r>
    <x v="199"/>
    <n v="1900"/>
    <n v="0"/>
    <n v="1900"/>
    <n v="1768.5"/>
    <n v="0"/>
    <n v="0"/>
    <n v="1768.5"/>
    <n v="131.5"/>
    <n v="6.9210999999999995E-2"/>
    <x v="0"/>
  </r>
  <r>
    <x v="200"/>
    <n v="326.48"/>
    <n v="-98"/>
    <n v="228.48"/>
    <n v="205.13"/>
    <n v="0"/>
    <n v="0"/>
    <n v="205.13"/>
    <n v="23.35"/>
    <n v="0.102197"/>
    <x v="0"/>
  </r>
  <r>
    <x v="201"/>
    <n v="9760"/>
    <n v="-3500"/>
    <n v="6260"/>
    <n v="5557.49"/>
    <n v="0"/>
    <n v="0"/>
    <n v="5557.49"/>
    <n v="702.51"/>
    <n v="0.112222"/>
    <x v="0"/>
  </r>
  <r>
    <x v="202"/>
    <n v="1800"/>
    <n v="-1800"/>
    <n v="0"/>
    <n v="0"/>
    <n v="0"/>
    <n v="0"/>
    <n v="0"/>
    <n v="0"/>
    <n v="0"/>
    <x v="0"/>
  </r>
  <r>
    <x v="203"/>
    <n v="50.4"/>
    <n v="-50.4"/>
    <n v="0"/>
    <n v="0"/>
    <n v="0"/>
    <n v="0"/>
    <n v="0"/>
    <n v="0"/>
    <n v="0"/>
    <x v="0"/>
  </r>
  <r>
    <x v="0"/>
    <n v="17301"/>
    <n v="0"/>
    <n v="17301"/>
    <n v="9755.83"/>
    <n v="0"/>
    <n v="0"/>
    <n v="9755.83"/>
    <n v="7545.17"/>
    <n v="0.436112"/>
    <x v="1"/>
  </r>
  <r>
    <x v="1"/>
    <n v="4768.53"/>
    <n v="-304.72000000000003"/>
    <n v="4463.8100000000004"/>
    <n v="2706.56"/>
    <n v="0"/>
    <n v="0"/>
    <n v="2706.56"/>
    <n v="1757.25"/>
    <n v="0.39366600000000002"/>
    <x v="1"/>
  </r>
  <r>
    <x v="2"/>
    <n v="51040"/>
    <n v="-10883"/>
    <n v="40157"/>
    <n v="23676.75"/>
    <n v="0"/>
    <n v="0"/>
    <n v="23676.75"/>
    <n v="16480.25"/>
    <n v="0.41039500000000001"/>
    <x v="1"/>
  </r>
  <r>
    <x v="3"/>
    <n v="66249.48"/>
    <n v="0"/>
    <n v="66249.48"/>
    <n v="27514.59"/>
    <n v="0"/>
    <n v="0"/>
    <n v="27514.59"/>
    <n v="38734.89"/>
    <n v="0.58468200000000004"/>
    <x v="1"/>
  </r>
  <r>
    <x v="204"/>
    <n v="4000"/>
    <n v="0"/>
    <n v="4000"/>
    <n v="0"/>
    <n v="0"/>
    <n v="0"/>
    <n v="0"/>
    <n v="4000"/>
    <n v="1"/>
    <x v="1"/>
  </r>
  <r>
    <x v="205"/>
    <n v="112"/>
    <n v="0"/>
    <n v="112"/>
    <n v="0"/>
    <n v="0"/>
    <n v="0"/>
    <n v="0"/>
    <n v="112"/>
    <n v="1"/>
    <x v="1"/>
  </r>
  <r>
    <x v="206"/>
    <n v="0"/>
    <n v="53020"/>
    <n v="53020"/>
    <n v="48200"/>
    <n v="0"/>
    <n v="0"/>
    <n v="48200"/>
    <n v="4820"/>
    <n v="9.0909000000000004E-2"/>
    <x v="1"/>
  </r>
  <r>
    <x v="206"/>
    <n v="0"/>
    <n v="21556.7"/>
    <n v="21556.7"/>
    <n v="0"/>
    <n v="0"/>
    <n v="0"/>
    <n v="0"/>
    <n v="21556.7"/>
    <n v="1"/>
    <x v="1"/>
  </r>
  <r>
    <x v="206"/>
    <n v="0"/>
    <n v="11848.84"/>
    <n v="11848.84"/>
    <n v="11848.84"/>
    <n v="0"/>
    <n v="0"/>
    <n v="11848.84"/>
    <n v="0"/>
    <n v="0"/>
    <x v="1"/>
  </r>
  <r>
    <x v="206"/>
    <n v="250000"/>
    <n v="-86425.54"/>
    <n v="163574.46"/>
    <n v="135934.37"/>
    <n v="0"/>
    <n v="0"/>
    <n v="135934.37"/>
    <n v="27640.09"/>
    <n v="0.16897599999999999"/>
    <x v="1"/>
  </r>
  <r>
    <x v="207"/>
    <n v="7000"/>
    <n v="0"/>
    <n v="7000"/>
    <n v="5487.53"/>
    <n v="0"/>
    <n v="0"/>
    <n v="5487.53"/>
    <n v="1512.47"/>
    <n v="0.21606700000000001"/>
    <x v="1"/>
  </r>
  <r>
    <x v="208"/>
    <n v="0"/>
    <n v="198925.6"/>
    <n v="198925.6"/>
    <n v="198925.6"/>
    <n v="0"/>
    <n v="0"/>
    <n v="198925.6"/>
    <n v="0"/>
    <n v="0"/>
    <x v="1"/>
  </r>
  <r>
    <x v="208"/>
    <n v="850000"/>
    <n v="-223925.6"/>
    <n v="626074.4"/>
    <n v="0"/>
    <n v="0"/>
    <n v="0"/>
    <n v="0"/>
    <n v="626074.4"/>
    <n v="1"/>
    <x v="1"/>
  </r>
  <r>
    <x v="209"/>
    <n v="23800"/>
    <n v="-700"/>
    <n v="23100"/>
    <n v="5569.92"/>
    <n v="0"/>
    <n v="0"/>
    <n v="5569.92"/>
    <n v="17530.080000000002"/>
    <n v="0.75887800000000005"/>
    <x v="1"/>
  </r>
  <r>
    <x v="210"/>
    <n v="336"/>
    <n v="0"/>
    <n v="336"/>
    <n v="4.4800000000000004"/>
    <n v="0"/>
    <n v="0"/>
    <n v="4.4800000000000004"/>
    <n v="331.52"/>
    <n v="0.98666699999999996"/>
    <x v="1"/>
  </r>
  <r>
    <x v="211"/>
    <n v="12000"/>
    <n v="0"/>
    <n v="12000"/>
    <n v="160"/>
    <n v="0"/>
    <n v="0"/>
    <n v="160"/>
    <n v="11840"/>
    <n v="0.98666699999999996"/>
    <x v="1"/>
  </r>
  <r>
    <x v="212"/>
    <n v="10000"/>
    <n v="0"/>
    <n v="10000"/>
    <n v="0"/>
    <n v="0"/>
    <n v="0"/>
    <n v="0"/>
    <n v="10000"/>
    <n v="1"/>
    <x v="1"/>
  </r>
  <r>
    <x v="213"/>
    <n v="280"/>
    <n v="0"/>
    <n v="280"/>
    <n v="497.94"/>
    <n v="0"/>
    <n v="0"/>
    <n v="497.94"/>
    <n v="-217.94"/>
    <n v="-0.77835699999999997"/>
    <x v="1"/>
  </r>
  <r>
    <x v="214"/>
    <n v="0"/>
    <n v="0"/>
    <n v="0"/>
    <n v="-73.61"/>
    <n v="0"/>
    <n v="0"/>
    <n v="-73.61"/>
    <n v="73.61"/>
    <n v="0"/>
    <x v="1"/>
  </r>
  <r>
    <x v="215"/>
    <n v="15000"/>
    <n v="0"/>
    <n v="15000"/>
    <n v="2312.48"/>
    <n v="0"/>
    <n v="0"/>
    <n v="2312.48"/>
    <n v="12687.52"/>
    <n v="0.845835"/>
    <x v="1"/>
  </r>
  <r>
    <x v="216"/>
    <n v="420"/>
    <n v="0"/>
    <n v="420"/>
    <n v="64.739999999999995"/>
    <n v="0"/>
    <n v="0"/>
    <n v="64.739999999999995"/>
    <n v="355.26"/>
    <n v="0.84585699999999997"/>
    <x v="1"/>
  </r>
  <r>
    <x v="217"/>
    <n v="30000"/>
    <n v="0"/>
    <n v="30000"/>
    <n v="88.45"/>
    <n v="0"/>
    <n v="0"/>
    <n v="88.45"/>
    <n v="29911.55"/>
    <n v="0.99705200000000005"/>
    <x v="1"/>
  </r>
  <r>
    <x v="218"/>
    <n v="840"/>
    <n v="0"/>
    <n v="840"/>
    <n v="2.48"/>
    <n v="0"/>
    <n v="0"/>
    <n v="2.48"/>
    <n v="837.52"/>
    <n v="0.99704800000000005"/>
    <x v="1"/>
  </r>
  <r>
    <x v="219"/>
    <n v="5000"/>
    <n v="0"/>
    <n v="5000"/>
    <n v="0"/>
    <n v="0"/>
    <n v="0"/>
    <n v="0"/>
    <n v="5000"/>
    <n v="1"/>
    <x v="1"/>
  </r>
  <r>
    <x v="220"/>
    <n v="140"/>
    <n v="0"/>
    <n v="140"/>
    <n v="0"/>
    <n v="0"/>
    <n v="0"/>
    <n v="0"/>
    <n v="140"/>
    <n v="1"/>
    <x v="1"/>
  </r>
  <r>
    <x v="221"/>
    <n v="0"/>
    <n v="25000"/>
    <n v="25000"/>
    <n v="1000"/>
    <n v="0"/>
    <n v="0"/>
    <n v="1000"/>
    <n v="24000"/>
    <n v="0.96"/>
    <x v="1"/>
  </r>
  <r>
    <x v="222"/>
    <n v="0"/>
    <n v="0"/>
    <n v="0"/>
    <n v="0"/>
    <n v="0"/>
    <n v="0"/>
    <n v="0"/>
    <n v="0"/>
    <n v="0"/>
    <x v="1"/>
  </r>
  <r>
    <x v="223"/>
    <n v="0"/>
    <n v="700"/>
    <n v="700"/>
    <n v="28"/>
    <n v="0"/>
    <n v="0"/>
    <n v="28"/>
    <n v="672"/>
    <n v="0.96"/>
    <x v="1"/>
  </r>
  <r>
    <x v="224"/>
    <n v="1680"/>
    <n v="0"/>
    <n v="1680"/>
    <n v="-393"/>
    <n v="0"/>
    <n v="0"/>
    <n v="-393"/>
    <n v="2073"/>
    <n v="1.2339290000000001"/>
    <x v="1"/>
  </r>
  <r>
    <x v="225"/>
    <n v="47.04"/>
    <n v="0"/>
    <n v="47.04"/>
    <n v="-11"/>
    <n v="0"/>
    <n v="0"/>
    <n v="-11"/>
    <n v="58.04"/>
    <n v="1.2338439999999999"/>
    <x v="1"/>
  </r>
  <r>
    <x v="4"/>
    <n v="243712"/>
    <n v="0"/>
    <n v="243712"/>
    <n v="243712"/>
    <n v="0"/>
    <n v="0"/>
    <n v="243712"/>
    <n v="0"/>
    <n v="0"/>
    <x v="1"/>
  </r>
  <r>
    <x v="5"/>
    <n v="207933"/>
    <n v="0"/>
    <n v="207933"/>
    <n v="185933"/>
    <n v="0"/>
    <n v="0"/>
    <n v="185933"/>
    <n v="22000"/>
    <n v="0.10580299999999999"/>
    <x v="1"/>
  </r>
  <r>
    <x v="226"/>
    <n v="0"/>
    <n v="0"/>
    <n v="0"/>
    <n v="22000"/>
    <n v="0"/>
    <n v="0"/>
    <n v="22000"/>
    <n v="-22000"/>
    <n v="0"/>
    <x v="1"/>
  </r>
  <r>
    <x v="6"/>
    <n v="92685"/>
    <n v="0"/>
    <n v="92685"/>
    <n v="54172"/>
    <n v="0"/>
    <n v="0"/>
    <n v="54172"/>
    <n v="38513"/>
    <n v="0.41552600000000001"/>
    <x v="1"/>
  </r>
  <r>
    <x v="7"/>
    <n v="3378.2"/>
    <n v="-103.85"/>
    <n v="3274.35"/>
    <n v="1920.62"/>
    <n v="0"/>
    <n v="0"/>
    <n v="1920.62"/>
    <n v="1353.73"/>
    <n v="0.413435"/>
    <x v="1"/>
  </r>
  <r>
    <x v="8"/>
    <n v="27965"/>
    <n v="-3708.78"/>
    <n v="24256.22"/>
    <n v="14422.05"/>
    <n v="0"/>
    <n v="0"/>
    <n v="14422.05"/>
    <n v="9834.17"/>
    <n v="0.40542899999999998"/>
    <x v="1"/>
  </r>
  <r>
    <x v="9"/>
    <n v="0"/>
    <n v="3175.58"/>
    <n v="3175.58"/>
    <n v="3175.58"/>
    <n v="0"/>
    <n v="0"/>
    <n v="3175.58"/>
    <n v="0"/>
    <n v="0"/>
    <x v="1"/>
  </r>
  <r>
    <x v="9"/>
    <n v="13176.5"/>
    <n v="-3175.58"/>
    <n v="10000.92"/>
    <n v="6622.41"/>
    <n v="0"/>
    <n v="0"/>
    <n v="6622.41"/>
    <n v="3378.51"/>
    <n v="0.33782000000000001"/>
    <x v="1"/>
  </r>
  <r>
    <x v="10"/>
    <n v="2481.5300000000002"/>
    <n v="0"/>
    <n v="2481.5300000000002"/>
    <n v="2320.4699999999998"/>
    <n v="0"/>
    <n v="0"/>
    <n v="2320.4699999999998"/>
    <n v="161.06"/>
    <n v="6.4904000000000003E-2"/>
    <x v="1"/>
  </r>
  <r>
    <x v="11"/>
    <n v="9200"/>
    <n v="0"/>
    <n v="9200"/>
    <n v="7205"/>
    <n v="0"/>
    <n v="0"/>
    <n v="7205"/>
    <n v="1995"/>
    <n v="0.21684800000000001"/>
    <x v="1"/>
  </r>
  <r>
    <x v="12"/>
    <n v="66249.600000000006"/>
    <n v="0"/>
    <n v="66249.600000000006"/>
    <n v="65870.539999999994"/>
    <n v="0"/>
    <n v="0"/>
    <n v="65870.539999999994"/>
    <n v="379.06"/>
    <n v="5.7219999999999997E-3"/>
    <x v="1"/>
  </r>
  <r>
    <x v="13"/>
    <n v="3000"/>
    <n v="0"/>
    <n v="3000"/>
    <n v="1901.28"/>
    <n v="0"/>
    <n v="0"/>
    <n v="1901.28"/>
    <n v="1098.72"/>
    <n v="0.36624000000000001"/>
    <x v="1"/>
  </r>
  <r>
    <x v="14"/>
    <n v="84"/>
    <n v="0"/>
    <n v="84"/>
    <n v="53.24"/>
    <n v="0"/>
    <n v="0"/>
    <n v="53.24"/>
    <n v="30.76"/>
    <n v="0.36619000000000002"/>
    <x v="1"/>
  </r>
  <r>
    <x v="15"/>
    <n v="5020"/>
    <n v="0"/>
    <n v="5020"/>
    <n v="4480.6899999999996"/>
    <n v="0"/>
    <n v="0"/>
    <n v="4480.6899999999996"/>
    <n v="539.30999999999995"/>
    <n v="0.107432"/>
    <x v="1"/>
  </r>
  <r>
    <x v="16"/>
    <n v="140.56"/>
    <n v="0"/>
    <n v="140.56"/>
    <n v="125.46"/>
    <n v="0"/>
    <n v="0"/>
    <n v="125.46"/>
    <n v="15.1"/>
    <n v="0.10742699999999999"/>
    <x v="1"/>
  </r>
  <r>
    <x v="17"/>
    <n v="5600"/>
    <n v="0"/>
    <n v="5600"/>
    <n v="1121"/>
    <n v="0"/>
    <n v="0"/>
    <n v="1121"/>
    <n v="4479"/>
    <n v="0.799821"/>
    <x v="1"/>
  </r>
  <r>
    <x v="18"/>
    <n v="156.80000000000001"/>
    <n v="0"/>
    <n v="156.80000000000001"/>
    <n v="31.39"/>
    <n v="0"/>
    <n v="0"/>
    <n v="31.39"/>
    <n v="125.41"/>
    <n v="0.79980899999999999"/>
    <x v="1"/>
  </r>
  <r>
    <x v="19"/>
    <n v="4350"/>
    <n v="29.5"/>
    <n v="4379.5"/>
    <n v="4379.5"/>
    <n v="0"/>
    <n v="0"/>
    <n v="4379.5"/>
    <n v="0"/>
    <n v="0"/>
    <x v="1"/>
  </r>
  <r>
    <x v="227"/>
    <n v="0"/>
    <n v="0"/>
    <n v="0"/>
    <n v="0"/>
    <n v="0"/>
    <n v="0"/>
    <n v="0"/>
    <n v="0"/>
    <n v="0"/>
    <x v="1"/>
  </r>
  <r>
    <x v="20"/>
    <n v="241.5"/>
    <n v="0"/>
    <n v="241.5"/>
    <n v="203.71"/>
    <n v="0"/>
    <n v="0"/>
    <n v="203.71"/>
    <n v="37.79"/>
    <n v="0.15648000000000001"/>
    <x v="1"/>
  </r>
  <r>
    <x v="21"/>
    <n v="4275"/>
    <n v="-29.5"/>
    <n v="4245.5"/>
    <n v="2896.08"/>
    <n v="0"/>
    <n v="0"/>
    <n v="2896.08"/>
    <n v="1349.42"/>
    <n v="0.31784699999999999"/>
    <x v="1"/>
  </r>
  <r>
    <x v="22"/>
    <n v="0"/>
    <n v="2000"/>
    <n v="2000"/>
    <n v="2000"/>
    <n v="0"/>
    <n v="0"/>
    <n v="2000"/>
    <n v="0"/>
    <n v="0"/>
    <x v="1"/>
  </r>
  <r>
    <x v="22"/>
    <n v="6644"/>
    <n v="-1164.98"/>
    <n v="5479.02"/>
    <n v="4911.57"/>
    <n v="0"/>
    <n v="0"/>
    <n v="4911.57"/>
    <n v="567.45000000000005"/>
    <n v="0.10356799999999999"/>
    <x v="1"/>
  </r>
  <r>
    <x v="23"/>
    <n v="333.03"/>
    <n v="23.38"/>
    <n v="356.41"/>
    <n v="297.97000000000003"/>
    <n v="0"/>
    <n v="0"/>
    <n v="297.97000000000003"/>
    <n v="58.44"/>
    <n v="0.163968"/>
    <x v="1"/>
  </r>
  <r>
    <x v="24"/>
    <n v="5250"/>
    <n v="0"/>
    <n v="5250"/>
    <n v="3730"/>
    <n v="0"/>
    <n v="0"/>
    <n v="3730"/>
    <n v="1520"/>
    <n v="0.289524"/>
    <x v="1"/>
  </r>
  <r>
    <x v="25"/>
    <n v="1700"/>
    <n v="0"/>
    <n v="1700"/>
    <n v="1210.0999999999999"/>
    <n v="0"/>
    <n v="0"/>
    <n v="1210.0999999999999"/>
    <n v="489.9"/>
    <n v="0.28817599999999999"/>
    <x v="1"/>
  </r>
  <r>
    <x v="26"/>
    <n v="47.6"/>
    <n v="0"/>
    <n v="47.6"/>
    <n v="33.880000000000003"/>
    <n v="0"/>
    <n v="0"/>
    <n v="33.880000000000003"/>
    <n v="13.72"/>
    <n v="0.28823500000000002"/>
    <x v="1"/>
  </r>
  <r>
    <x v="27"/>
    <n v="0"/>
    <n v="2970"/>
    <n v="2970"/>
    <n v="2700"/>
    <n v="0"/>
    <n v="0"/>
    <n v="2700"/>
    <n v="270"/>
    <n v="9.0909000000000004E-2"/>
    <x v="1"/>
  </r>
  <r>
    <x v="27"/>
    <n v="101200"/>
    <n v="36344.17"/>
    <n v="137544.17000000001"/>
    <n v="114725.33"/>
    <n v="759.24"/>
    <n v="0"/>
    <n v="115484.57"/>
    <n v="22059.599999999999"/>
    <n v="0.160382"/>
    <x v="1"/>
  </r>
  <r>
    <x v="28"/>
    <n v="10302.290000000001"/>
    <n v="-800.99"/>
    <n v="9501.2999999999993"/>
    <n v="7458.92"/>
    <n v="0"/>
    <n v="0"/>
    <n v="7458.92"/>
    <n v="2042.38"/>
    <n v="0.21495800000000001"/>
    <x v="1"/>
  </r>
  <r>
    <x v="29"/>
    <n v="139650.5"/>
    <n v="-28606.94"/>
    <n v="111043.56"/>
    <n v="67983.66"/>
    <n v="0"/>
    <n v="0"/>
    <n v="67983.66"/>
    <n v="43059.9"/>
    <n v="0.38777499999999998"/>
    <x v="1"/>
  </r>
  <r>
    <x v="30"/>
    <n v="127088.49"/>
    <n v="-39314.17"/>
    <n v="87774.32"/>
    <n v="80981.13"/>
    <n v="0"/>
    <n v="0"/>
    <n v="80981.13"/>
    <n v="6793.19"/>
    <n v="7.7394000000000004E-2"/>
    <x v="1"/>
  </r>
  <r>
    <x v="31"/>
    <n v="7620"/>
    <n v="0"/>
    <n v="7620"/>
    <n v="1114.47"/>
    <n v="0"/>
    <n v="0"/>
    <n v="1114.47"/>
    <n v="6505.53"/>
    <n v="0.85374399999999995"/>
    <x v="1"/>
  </r>
  <r>
    <x v="32"/>
    <n v="213.36"/>
    <n v="0"/>
    <n v="213.36"/>
    <n v="31.21"/>
    <n v="0"/>
    <n v="0"/>
    <n v="31.21"/>
    <n v="182.15"/>
    <n v="0.85372099999999995"/>
    <x v="1"/>
  </r>
  <r>
    <x v="33"/>
    <n v="90500"/>
    <n v="0"/>
    <n v="90500"/>
    <n v="56845.04"/>
    <n v="0"/>
    <n v="0"/>
    <n v="56845.04"/>
    <n v="33654.959999999999"/>
    <n v="0.37187799999999999"/>
    <x v="1"/>
  </r>
  <r>
    <x v="34"/>
    <n v="3143.84"/>
    <n v="0"/>
    <n v="3143.84"/>
    <n v="2092.41"/>
    <n v="0"/>
    <n v="0"/>
    <n v="2092.41"/>
    <n v="1051.43"/>
    <n v="0.33444099999999999"/>
    <x v="1"/>
  </r>
  <r>
    <x v="35"/>
    <n v="21780"/>
    <n v="0"/>
    <n v="21780"/>
    <n v="17883.830000000002"/>
    <n v="0"/>
    <n v="0"/>
    <n v="17883.830000000002"/>
    <n v="3896.17"/>
    <n v="0.17888799999999999"/>
    <x v="1"/>
  </r>
  <r>
    <x v="36"/>
    <n v="0"/>
    <n v="20040.16"/>
    <n v="20040.16"/>
    <n v="17141.16"/>
    <n v="0"/>
    <n v="0"/>
    <n v="17141.16"/>
    <n v="2899"/>
    <n v="0.14466000000000001"/>
    <x v="1"/>
  </r>
  <r>
    <x v="36"/>
    <n v="0"/>
    <n v="21860"/>
    <n v="21860"/>
    <n v="21860"/>
    <n v="0"/>
    <n v="0"/>
    <n v="21860"/>
    <n v="0"/>
    <n v="0"/>
    <x v="1"/>
  </r>
  <r>
    <x v="37"/>
    <n v="1753384"/>
    <n v="0"/>
    <n v="1753384"/>
    <n v="1652384"/>
    <n v="0"/>
    <n v="0"/>
    <n v="1652384"/>
    <n v="101000"/>
    <n v="5.7603000000000001E-2"/>
    <x v="1"/>
  </r>
  <r>
    <x v="38"/>
    <n v="0"/>
    <n v="1173.2"/>
    <n v="1173.2"/>
    <n v="102092.03"/>
    <n v="0"/>
    <n v="0"/>
    <n v="102092.03"/>
    <n v="-100918.83"/>
    <n v="-86.020140999999995"/>
    <x v="1"/>
  </r>
  <r>
    <x v="39"/>
    <n v="4500"/>
    <n v="-1945.53"/>
    <n v="2554.4699999999998"/>
    <n v="1719.5"/>
    <n v="0"/>
    <n v="0"/>
    <n v="1719.5"/>
    <n v="834.97"/>
    <n v="0.32686599999999999"/>
    <x v="1"/>
  </r>
  <r>
    <x v="40"/>
    <n v="126"/>
    <n v="-54.47"/>
    <n v="71.53"/>
    <n v="48.15"/>
    <n v="0"/>
    <n v="0"/>
    <n v="48.15"/>
    <n v="23.38"/>
    <n v="0.32685599999999998"/>
    <x v="1"/>
  </r>
  <r>
    <x v="41"/>
    <n v="7200"/>
    <n v="0"/>
    <n v="7200"/>
    <n v="5791.46"/>
    <n v="0"/>
    <n v="0"/>
    <n v="5791.46"/>
    <n v="1408.54"/>
    <n v="0.195631"/>
    <x v="1"/>
  </r>
  <r>
    <x v="42"/>
    <n v="201.6"/>
    <n v="0"/>
    <n v="201.6"/>
    <n v="162.16999999999999"/>
    <n v="0"/>
    <n v="0"/>
    <n v="162.16999999999999"/>
    <n v="39.43"/>
    <n v="0.19558500000000001"/>
    <x v="1"/>
  </r>
  <r>
    <x v="43"/>
    <n v="105835"/>
    <n v="-1966.5"/>
    <n v="103868.5"/>
    <n v="73761.649999999994"/>
    <n v="7327"/>
    <n v="0"/>
    <n v="81088.649999999994"/>
    <n v="22779.85"/>
    <n v="0.21931400000000001"/>
    <x v="1"/>
  </r>
  <r>
    <x v="44"/>
    <n v="2963.38"/>
    <n v="0"/>
    <n v="2963.38"/>
    <n v="2117.36"/>
    <n v="0"/>
    <n v="0"/>
    <n v="2117.36"/>
    <n v="846.02"/>
    <n v="0.28549200000000002"/>
    <x v="1"/>
  </r>
  <r>
    <x v="45"/>
    <n v="0"/>
    <n v="1966.5"/>
    <n v="1966.5"/>
    <n v="1858.5"/>
    <n v="0"/>
    <n v="0"/>
    <n v="1858.5"/>
    <n v="108"/>
    <n v="5.4919999999999997E-2"/>
    <x v="1"/>
  </r>
  <r>
    <x v="46"/>
    <n v="2188"/>
    <n v="27227.63"/>
    <n v="29415.63"/>
    <n v="28440.51"/>
    <n v="0"/>
    <n v="0"/>
    <n v="28440.51"/>
    <n v="975.12"/>
    <n v="3.3149999999999999E-2"/>
    <x v="1"/>
  </r>
  <r>
    <x v="47"/>
    <n v="204.62"/>
    <n v="762.37"/>
    <n v="966.99"/>
    <n v="913.43"/>
    <n v="0"/>
    <n v="0"/>
    <n v="913.43"/>
    <n v="53.56"/>
    <n v="5.5388E-2"/>
    <x v="1"/>
  </r>
  <r>
    <x v="48"/>
    <n v="5120"/>
    <n v="0"/>
    <n v="5120"/>
    <n v="4182.13"/>
    <n v="0"/>
    <n v="0"/>
    <n v="4182.13"/>
    <n v="937.87"/>
    <n v="0.18317800000000001"/>
    <x v="1"/>
  </r>
  <r>
    <x v="49"/>
    <n v="5000"/>
    <n v="9727.6200000000008"/>
    <n v="14727.62"/>
    <n v="7014.08"/>
    <n v="0"/>
    <n v="0"/>
    <n v="7014.08"/>
    <n v="7713.54"/>
    <n v="0.52374699999999996"/>
    <x v="1"/>
  </r>
  <r>
    <x v="50"/>
    <n v="140"/>
    <n v="272.38"/>
    <n v="412.38"/>
    <n v="196.39"/>
    <n v="0"/>
    <n v="0"/>
    <n v="196.39"/>
    <n v="215.99"/>
    <n v="0.52376400000000001"/>
    <x v="1"/>
  </r>
  <r>
    <x v="51"/>
    <n v="19615"/>
    <n v="0"/>
    <n v="19615"/>
    <n v="13094.26"/>
    <n v="0"/>
    <n v="0"/>
    <n v="13094.26"/>
    <n v="6520.74"/>
    <n v="0.33243600000000001"/>
    <x v="1"/>
  </r>
  <r>
    <x v="52"/>
    <n v="549.22"/>
    <n v="0"/>
    <n v="549.22"/>
    <n v="366.64"/>
    <n v="0"/>
    <n v="0"/>
    <n v="366.64"/>
    <n v="182.58"/>
    <n v="0.33243499999999998"/>
    <x v="1"/>
  </r>
  <r>
    <x v="53"/>
    <n v="20700"/>
    <n v="0"/>
    <n v="20700"/>
    <n v="13955.09"/>
    <n v="0"/>
    <n v="0"/>
    <n v="13955.09"/>
    <n v="6744.91"/>
    <n v="0.32584099999999999"/>
    <x v="1"/>
  </r>
  <r>
    <x v="54"/>
    <n v="579.6"/>
    <n v="0"/>
    <n v="579.6"/>
    <n v="390.75"/>
    <n v="0"/>
    <n v="0"/>
    <n v="390.75"/>
    <n v="188.85"/>
    <n v="0.32582800000000001"/>
    <x v="1"/>
  </r>
  <r>
    <x v="55"/>
    <n v="12000"/>
    <n v="0"/>
    <n v="12000"/>
    <n v="8758.24"/>
    <n v="0"/>
    <n v="0"/>
    <n v="8758.24"/>
    <n v="3241.76"/>
    <n v="0.27014700000000003"/>
    <x v="1"/>
  </r>
  <r>
    <x v="56"/>
    <n v="336"/>
    <n v="0"/>
    <n v="336"/>
    <n v="245.23"/>
    <n v="0"/>
    <n v="0"/>
    <n v="245.23"/>
    <n v="90.77"/>
    <n v="0.27014899999999997"/>
    <x v="1"/>
  </r>
  <r>
    <x v="58"/>
    <n v="31900"/>
    <n v="0"/>
    <n v="31900"/>
    <n v="31279.34"/>
    <n v="0"/>
    <n v="0"/>
    <n v="31279.34"/>
    <n v="620.66"/>
    <n v="1.9456000000000001E-2"/>
    <x v="1"/>
  </r>
  <r>
    <x v="59"/>
    <n v="1449.36"/>
    <n v="0"/>
    <n v="1449.36"/>
    <n v="1279.72"/>
    <n v="0"/>
    <n v="0"/>
    <n v="1279.72"/>
    <n v="169.64"/>
    <n v="0.117045"/>
    <x v="1"/>
  </r>
  <r>
    <x v="60"/>
    <n v="19863"/>
    <n v="0"/>
    <n v="19863"/>
    <n v="14424.92"/>
    <n v="0"/>
    <n v="0"/>
    <n v="14424.92"/>
    <n v="5438.08"/>
    <n v="0.27377899999999999"/>
    <x v="1"/>
  </r>
  <r>
    <x v="61"/>
    <n v="4000"/>
    <n v="0"/>
    <n v="4000"/>
    <n v="2156.1799999999998"/>
    <n v="0"/>
    <n v="0"/>
    <n v="2156.1799999999998"/>
    <n v="1843.82"/>
    <n v="0.460955"/>
    <x v="1"/>
  </r>
  <r>
    <x v="62"/>
    <n v="112"/>
    <n v="0"/>
    <n v="112"/>
    <n v="60.36"/>
    <n v="0"/>
    <n v="0"/>
    <n v="60.36"/>
    <n v="51.64"/>
    <n v="0.46107100000000001"/>
    <x v="1"/>
  </r>
  <r>
    <x v="63"/>
    <n v="9150"/>
    <n v="0"/>
    <n v="9150"/>
    <n v="1970.69"/>
    <n v="0"/>
    <n v="0"/>
    <n v="1970.69"/>
    <n v="7179.31"/>
    <n v="0.78462399999999999"/>
    <x v="1"/>
  </r>
  <r>
    <x v="64"/>
    <n v="256.2"/>
    <n v="0"/>
    <n v="256.2"/>
    <n v="55.18"/>
    <n v="0"/>
    <n v="0"/>
    <n v="55.18"/>
    <n v="201.02"/>
    <n v="0.78462100000000001"/>
    <x v="1"/>
  </r>
  <r>
    <x v="65"/>
    <n v="15000"/>
    <n v="0"/>
    <n v="15000"/>
    <n v="7795.24"/>
    <n v="0"/>
    <n v="0"/>
    <n v="7795.24"/>
    <n v="7204.76"/>
    <n v="0.48031699999999999"/>
    <x v="1"/>
  </r>
  <r>
    <x v="66"/>
    <n v="420"/>
    <n v="0"/>
    <n v="420"/>
    <n v="218.28"/>
    <n v="0"/>
    <n v="0"/>
    <n v="218.28"/>
    <n v="201.72"/>
    <n v="0.48028599999999999"/>
    <x v="1"/>
  </r>
  <r>
    <x v="67"/>
    <n v="24800"/>
    <n v="0"/>
    <n v="24800"/>
    <n v="10866.5"/>
    <n v="0"/>
    <n v="0"/>
    <n v="10866.5"/>
    <n v="13933.5"/>
    <n v="0.56183499999999997"/>
    <x v="1"/>
  </r>
  <r>
    <x v="68"/>
    <n v="694.4"/>
    <n v="0"/>
    <n v="694.4"/>
    <n v="304.24"/>
    <n v="0"/>
    <n v="0"/>
    <n v="304.24"/>
    <n v="390.16"/>
    <n v="0.56186599999999998"/>
    <x v="1"/>
  </r>
  <r>
    <x v="69"/>
    <n v="750"/>
    <n v="0"/>
    <n v="750"/>
    <n v="181"/>
    <n v="0"/>
    <n v="0"/>
    <n v="181"/>
    <n v="569"/>
    <n v="0.75866699999999998"/>
    <x v="1"/>
  </r>
  <r>
    <x v="70"/>
    <n v="2450.14"/>
    <n v="0"/>
    <n v="2450.14"/>
    <n v="1884.61"/>
    <n v="0"/>
    <n v="0"/>
    <n v="1884.61"/>
    <n v="565.53"/>
    <n v="0.23081499999999999"/>
    <x v="1"/>
  </r>
  <r>
    <x v="71"/>
    <n v="86755"/>
    <n v="0"/>
    <n v="86755"/>
    <n v="67126.080000000002"/>
    <n v="0"/>
    <n v="0"/>
    <n v="67126.080000000002"/>
    <n v="19628.919999999998"/>
    <n v="0.22625700000000001"/>
    <x v="1"/>
  </r>
  <r>
    <x v="72"/>
    <n v="400"/>
    <n v="0"/>
    <n v="400"/>
    <n v="407.25"/>
    <n v="0"/>
    <n v="0"/>
    <n v="407.25"/>
    <n v="-7.25"/>
    <n v="-1.8124999999999999E-2"/>
    <x v="1"/>
  </r>
  <r>
    <x v="73"/>
    <n v="3248.62"/>
    <n v="0"/>
    <n v="3248.62"/>
    <n v="1985.38"/>
    <n v="0"/>
    <n v="0"/>
    <n v="1985.38"/>
    <n v="1263.24"/>
    <n v="0.38885399999999998"/>
    <x v="1"/>
  </r>
  <r>
    <x v="74"/>
    <n v="115622"/>
    <n v="0"/>
    <n v="115622"/>
    <n v="70498.8"/>
    <n v="0"/>
    <n v="0"/>
    <n v="70498.8"/>
    <n v="45123.199999999997"/>
    <n v="0.39026499999999997"/>
    <x v="1"/>
  </r>
  <r>
    <x v="75"/>
    <n v="8000"/>
    <n v="0"/>
    <n v="8000"/>
    <n v="6669.03"/>
    <n v="0"/>
    <n v="0"/>
    <n v="6669.03"/>
    <n v="1330.97"/>
    <n v="0.16637099999999999"/>
    <x v="1"/>
  </r>
  <r>
    <x v="76"/>
    <n v="224"/>
    <n v="0"/>
    <n v="224"/>
    <n v="186.73"/>
    <n v="0"/>
    <n v="0"/>
    <n v="186.73"/>
    <n v="37.270000000000003"/>
    <n v="0.166384"/>
    <x v="1"/>
  </r>
  <r>
    <x v="77"/>
    <n v="47500"/>
    <n v="-21860"/>
    <n v="25640"/>
    <n v="5670.87"/>
    <n v="0"/>
    <n v="0"/>
    <n v="5670.87"/>
    <n v="19969.13"/>
    <n v="0.77882700000000005"/>
    <x v="1"/>
  </r>
  <r>
    <x v="78"/>
    <n v="3423.28"/>
    <n v="-612.08000000000004"/>
    <n v="2811.2"/>
    <n v="784.48"/>
    <n v="0"/>
    <n v="0"/>
    <n v="784.48"/>
    <n v="2026.72"/>
    <n v="0.72094499999999995"/>
    <x v="1"/>
  </r>
  <r>
    <x v="79"/>
    <n v="74760"/>
    <n v="0"/>
    <n v="74760"/>
    <n v="22345.16"/>
    <n v="0"/>
    <n v="0"/>
    <n v="22345.16"/>
    <n v="52414.84"/>
    <n v="0.70110799999999995"/>
    <x v="1"/>
  </r>
  <r>
    <x v="80"/>
    <n v="3400"/>
    <n v="0"/>
    <n v="3400"/>
    <n v="2285.59"/>
    <n v="0"/>
    <n v="0"/>
    <n v="2285.59"/>
    <n v="1114.4100000000001"/>
    <n v="0.327768"/>
    <x v="1"/>
  </r>
  <r>
    <x v="81"/>
    <n v="95.2"/>
    <n v="0"/>
    <n v="95.2"/>
    <n v="64"/>
    <n v="0"/>
    <n v="0"/>
    <n v="64"/>
    <n v="31.2"/>
    <n v="0.32773099999999999"/>
    <x v="1"/>
  </r>
  <r>
    <x v="82"/>
    <n v="30000"/>
    <n v="0"/>
    <n v="30000"/>
    <n v="13097.47"/>
    <n v="0"/>
    <n v="0"/>
    <n v="13097.47"/>
    <n v="16902.53"/>
    <n v="0.56341799999999997"/>
    <x v="1"/>
  </r>
  <r>
    <x v="83"/>
    <n v="840"/>
    <n v="0"/>
    <n v="840"/>
    <n v="366.73"/>
    <n v="0"/>
    <n v="0"/>
    <n v="366.73"/>
    <n v="473.27"/>
    <n v="0.56341699999999995"/>
    <x v="1"/>
  </r>
  <r>
    <x v="85"/>
    <n v="172000"/>
    <n v="0"/>
    <n v="172000"/>
    <n v="85091.98"/>
    <n v="0"/>
    <n v="0"/>
    <n v="85091.98"/>
    <n v="86908.02"/>
    <n v="0.50527900000000003"/>
    <x v="1"/>
  </r>
  <r>
    <x v="86"/>
    <n v="4816"/>
    <n v="0"/>
    <n v="4816"/>
    <n v="2382.5700000000002"/>
    <n v="0"/>
    <n v="0"/>
    <n v="2382.5700000000002"/>
    <n v="2433.4299999999998"/>
    <n v="0.50527999999999995"/>
    <x v="1"/>
  </r>
  <r>
    <x v="87"/>
    <n v="3216"/>
    <n v="29182.880000000001"/>
    <n v="32398.880000000001"/>
    <n v="4253.1099999999997"/>
    <n v="0"/>
    <n v="0"/>
    <n v="4253.1099999999997"/>
    <n v="28145.77"/>
    <n v="0.86872700000000003"/>
    <x v="1"/>
  </r>
  <r>
    <x v="88"/>
    <n v="90.05"/>
    <n v="817.12"/>
    <n v="907.17"/>
    <n v="119.09"/>
    <n v="0"/>
    <n v="0"/>
    <n v="119.09"/>
    <n v="788.08"/>
    <n v="0.86872400000000005"/>
    <x v="1"/>
  </r>
  <r>
    <x v="89"/>
    <n v="14000"/>
    <n v="-10079.299999999999"/>
    <n v="3920.7"/>
    <n v="3081.87"/>
    <n v="0"/>
    <n v="0"/>
    <n v="3081.87"/>
    <n v="838.83"/>
    <n v="0.213949"/>
    <x v="1"/>
  </r>
  <r>
    <x v="90"/>
    <n v="392"/>
    <n v="-282.23"/>
    <n v="109.77"/>
    <n v="86.29"/>
    <n v="0"/>
    <n v="0"/>
    <n v="86.29"/>
    <n v="23.48"/>
    <n v="0.21390200000000001"/>
    <x v="1"/>
  </r>
  <r>
    <x v="228"/>
    <n v="0"/>
    <n v="0"/>
    <n v="0"/>
    <n v="0"/>
    <n v="0"/>
    <n v="0"/>
    <n v="0"/>
    <n v="0"/>
    <n v="0"/>
    <x v="1"/>
  </r>
  <r>
    <x v="91"/>
    <n v="14500"/>
    <n v="0"/>
    <n v="14500"/>
    <n v="1394.02"/>
    <n v="0"/>
    <n v="0"/>
    <n v="1394.02"/>
    <n v="13105.98"/>
    <n v="0.90386100000000003"/>
    <x v="1"/>
  </r>
  <r>
    <x v="92"/>
    <n v="642.88"/>
    <n v="0"/>
    <n v="642.88"/>
    <n v="183.3"/>
    <n v="0"/>
    <n v="0"/>
    <n v="183.3"/>
    <n v="459.58"/>
    <n v="0.71487699999999998"/>
    <x v="1"/>
  </r>
  <r>
    <x v="93"/>
    <n v="8460"/>
    <n v="0"/>
    <n v="8460"/>
    <n v="5152.68"/>
    <n v="0"/>
    <n v="0"/>
    <n v="5152.68"/>
    <n v="3307.32"/>
    <n v="0.39093600000000001"/>
    <x v="1"/>
  </r>
  <r>
    <x v="94"/>
    <n v="101124"/>
    <n v="-238.98"/>
    <n v="100885.02"/>
    <n v="55879.31"/>
    <n v="0"/>
    <n v="0"/>
    <n v="55879.31"/>
    <n v="45005.71"/>
    <n v="0.44610899999999998"/>
    <x v="1"/>
  </r>
  <r>
    <x v="95"/>
    <n v="3991.12"/>
    <n v="0"/>
    <n v="3991.12"/>
    <n v="2441.64"/>
    <n v="0"/>
    <n v="0"/>
    <n v="2441.64"/>
    <n v="1549.48"/>
    <n v="0.38823200000000002"/>
    <x v="1"/>
  </r>
  <r>
    <x v="96"/>
    <n v="41416"/>
    <n v="0"/>
    <n v="41416"/>
    <n v="31083.63"/>
    <n v="0"/>
    <n v="0"/>
    <n v="31083.63"/>
    <n v="10332.370000000001"/>
    <n v="0.24947800000000001"/>
    <x v="1"/>
  </r>
  <r>
    <x v="229"/>
    <n v="0"/>
    <n v="238.98"/>
    <n v="238.98"/>
    <n v="238.98"/>
    <n v="0"/>
    <n v="0"/>
    <n v="238.98"/>
    <n v="0"/>
    <n v="0"/>
    <x v="1"/>
  </r>
  <r>
    <x v="97"/>
    <n v="0"/>
    <n v="1147"/>
    <n v="1147"/>
    <n v="572.22"/>
    <n v="0"/>
    <n v="0"/>
    <n v="572.22"/>
    <n v="574.78"/>
    <n v="0.50111600000000001"/>
    <x v="1"/>
  </r>
  <r>
    <x v="97"/>
    <n v="40500"/>
    <n v="-1147"/>
    <n v="39353"/>
    <n v="16447.32"/>
    <n v="0"/>
    <n v="0"/>
    <n v="16447.32"/>
    <n v="22905.68"/>
    <n v="0.58205700000000005"/>
    <x v="1"/>
  </r>
  <r>
    <x v="98"/>
    <n v="1134"/>
    <n v="0"/>
    <n v="1134"/>
    <n v="476.53"/>
    <n v="0"/>
    <n v="0"/>
    <n v="476.53"/>
    <n v="657.47"/>
    <n v="0.57977999999999996"/>
    <x v="1"/>
  </r>
  <r>
    <x v="99"/>
    <n v="7136"/>
    <n v="0"/>
    <n v="7136"/>
    <n v="1155.8900000000001"/>
    <n v="0"/>
    <n v="0"/>
    <n v="1155.8900000000001"/>
    <n v="5980.11"/>
    <n v="0.83801999999999999"/>
    <x v="1"/>
  </r>
  <r>
    <x v="100"/>
    <n v="1847.33"/>
    <n v="-272.37"/>
    <n v="1574.96"/>
    <n v="1099.6099999999999"/>
    <n v="0"/>
    <n v="0"/>
    <n v="1099.6099999999999"/>
    <n v="475.35"/>
    <n v="0.301817"/>
    <x v="1"/>
  </r>
  <r>
    <x v="101"/>
    <n v="58840"/>
    <n v="-9727.6299999999992"/>
    <n v="49112.37"/>
    <n v="38115.910000000003"/>
    <n v="0"/>
    <n v="0"/>
    <n v="38115.910000000003"/>
    <n v="10996.46"/>
    <n v="0.22390399999999999"/>
    <x v="1"/>
  </r>
  <r>
    <x v="102"/>
    <n v="20000"/>
    <n v="0"/>
    <n v="20000"/>
    <n v="2665.5"/>
    <n v="0"/>
    <n v="0"/>
    <n v="2665.5"/>
    <n v="17334.5"/>
    <n v="0.86672499999999997"/>
    <x v="1"/>
  </r>
  <r>
    <x v="103"/>
    <n v="560"/>
    <n v="0"/>
    <n v="560"/>
    <n v="74.61"/>
    <n v="0"/>
    <n v="0"/>
    <n v="74.61"/>
    <n v="485.39"/>
    <n v="0.86676799999999998"/>
    <x v="1"/>
  </r>
  <r>
    <x v="104"/>
    <n v="0"/>
    <n v="850000"/>
    <n v="850000"/>
    <n v="0"/>
    <n v="0"/>
    <n v="0"/>
    <n v="0"/>
    <n v="850000"/>
    <n v="1"/>
    <x v="1"/>
  </r>
  <r>
    <x v="104"/>
    <n v="1272315"/>
    <n v="-850000"/>
    <n v="422315"/>
    <n v="565826.44999999995"/>
    <n v="0"/>
    <n v="0"/>
    <n v="565826.44999999995"/>
    <n v="-143511.45000000001"/>
    <n v="-0.33982099999999998"/>
    <x v="1"/>
  </r>
  <r>
    <x v="105"/>
    <n v="35624.82"/>
    <n v="0"/>
    <n v="35624.82"/>
    <n v="3468.86"/>
    <n v="0"/>
    <n v="0"/>
    <n v="3468.86"/>
    <n v="32155.96"/>
    <n v="0.90262799999999999"/>
    <x v="1"/>
  </r>
  <r>
    <x v="106"/>
    <n v="73349"/>
    <n v="-51895.92"/>
    <n v="21453.08"/>
    <n v="3564"/>
    <n v="0"/>
    <n v="0"/>
    <n v="3564"/>
    <n v="17889.080000000002"/>
    <n v="0.83387"/>
    <x v="1"/>
  </r>
  <r>
    <x v="107"/>
    <n v="2237.4499999999998"/>
    <n v="-1516.18"/>
    <n v="721.27"/>
    <n v="117.09"/>
    <n v="0"/>
    <n v="0"/>
    <n v="117.09"/>
    <n v="604.17999999999995"/>
    <n v="0.83766099999999999"/>
    <x v="1"/>
  </r>
  <r>
    <x v="230"/>
    <n v="6560"/>
    <n v="-2253.7199999999998"/>
    <n v="4306.28"/>
    <n v="617.57000000000005"/>
    <n v="0"/>
    <n v="0"/>
    <n v="617.57000000000005"/>
    <n v="3688.71"/>
    <n v="0.85658900000000004"/>
    <x v="1"/>
  </r>
  <r>
    <x v="108"/>
    <n v="369570"/>
    <n v="0"/>
    <n v="369570"/>
    <n v="213370.04"/>
    <n v="0"/>
    <n v="267.26"/>
    <n v="213637.3"/>
    <n v="155932.70000000001"/>
    <n v="0.42193000000000003"/>
    <x v="1"/>
  </r>
  <r>
    <x v="109"/>
    <n v="17503.400000000001"/>
    <n v="-368.84"/>
    <n v="17134.560000000001"/>
    <n v="12167.81"/>
    <n v="0"/>
    <n v="0"/>
    <n v="12167.81"/>
    <n v="4966.75"/>
    <n v="0.28986699999999999"/>
    <x v="1"/>
  </r>
  <r>
    <x v="110"/>
    <n v="76980"/>
    <n v="-13172.85"/>
    <n v="63807.15"/>
    <n v="42622.5"/>
    <n v="0"/>
    <n v="0"/>
    <n v="42622.5"/>
    <n v="21184.65"/>
    <n v="0.332011"/>
    <x v="1"/>
  </r>
  <r>
    <x v="111"/>
    <n v="17000"/>
    <n v="0"/>
    <n v="17000"/>
    <n v="15892.67"/>
    <n v="0"/>
    <n v="0"/>
    <n v="15892.67"/>
    <n v="1107.33"/>
    <n v="6.5137E-2"/>
    <x v="1"/>
  </r>
  <r>
    <x v="112"/>
    <n v="2751.97"/>
    <n v="0"/>
    <n v="2751.97"/>
    <n v="2549.21"/>
    <n v="0"/>
    <n v="0"/>
    <n v="2549.21"/>
    <n v="202.76"/>
    <n v="7.3677999999999993E-2"/>
    <x v="1"/>
  </r>
  <r>
    <x v="113"/>
    <n v="15035"/>
    <n v="0"/>
    <n v="15035"/>
    <n v="13396.24"/>
    <n v="0"/>
    <n v="0"/>
    <n v="13396.24"/>
    <n v="1638.76"/>
    <n v="0.108996"/>
    <x v="1"/>
  </r>
  <r>
    <x v="114"/>
    <n v="66249.600000000006"/>
    <n v="0"/>
    <n v="66249.600000000006"/>
    <n v="61753.45"/>
    <n v="0"/>
    <n v="0"/>
    <n v="61753.45"/>
    <n v="4496.1499999999996"/>
    <n v="6.7866999999999997E-2"/>
    <x v="1"/>
  </r>
  <r>
    <x v="115"/>
    <n v="13420"/>
    <n v="-6170"/>
    <n v="7250"/>
    <n v="4736.17"/>
    <n v="0"/>
    <n v="0"/>
    <n v="4736.17"/>
    <n v="2513.83"/>
    <n v="0.34673500000000002"/>
    <x v="1"/>
  </r>
  <r>
    <x v="116"/>
    <n v="6211.23"/>
    <n v="0"/>
    <n v="6211.23"/>
    <n v="5735.2"/>
    <n v="0"/>
    <n v="0"/>
    <n v="5735.2"/>
    <n v="476.03"/>
    <n v="7.664E-2"/>
    <x v="1"/>
  </r>
  <r>
    <x v="117"/>
    <n v="6170"/>
    <n v="0"/>
    <n v="6170"/>
    <n v="2153"/>
    <n v="0"/>
    <n v="0"/>
    <n v="2153"/>
    <n v="4017"/>
    <n v="0.65105299999999999"/>
    <x v="1"/>
  </r>
  <r>
    <x v="118"/>
    <n v="202239.71"/>
    <n v="6170"/>
    <n v="208409.71"/>
    <n v="197940.77"/>
    <n v="-0.25"/>
    <n v="0"/>
    <n v="197940.52"/>
    <n v="10469.19"/>
    <n v="5.0234000000000001E-2"/>
    <x v="1"/>
  </r>
  <r>
    <x v="119"/>
    <n v="26250"/>
    <n v="0"/>
    <n v="26250"/>
    <n v="23126.12"/>
    <n v="0"/>
    <n v="0"/>
    <n v="23126.12"/>
    <n v="3123.88"/>
    <n v="0.119005"/>
    <x v="1"/>
  </r>
  <r>
    <x v="120"/>
    <n v="1017.24"/>
    <n v="-68.209999999999994"/>
    <n v="949.03"/>
    <n v="798.4"/>
    <n v="0"/>
    <n v="0"/>
    <n v="798.4"/>
    <n v="150.63"/>
    <n v="0.15872"/>
    <x v="1"/>
  </r>
  <r>
    <x v="121"/>
    <n v="10080"/>
    <n v="-2436"/>
    <n v="7644"/>
    <n v="5388.11"/>
    <n v="0"/>
    <n v="0"/>
    <n v="5388.11"/>
    <n v="2255.89"/>
    <n v="0.29511900000000002"/>
    <x v="1"/>
  </r>
  <r>
    <x v="122"/>
    <n v="31800"/>
    <n v="0"/>
    <n v="31800"/>
    <n v="12015.84"/>
    <n v="0"/>
    <n v="0"/>
    <n v="12015.84"/>
    <n v="19784.16"/>
    <n v="0.622143"/>
    <x v="1"/>
  </r>
  <r>
    <x v="123"/>
    <n v="890.4"/>
    <n v="0"/>
    <n v="890.4"/>
    <n v="336.45"/>
    <n v="0"/>
    <n v="0"/>
    <n v="336.45"/>
    <n v="553.95000000000005"/>
    <n v="0.62213600000000002"/>
    <x v="1"/>
  </r>
  <r>
    <x v="124"/>
    <n v="154486"/>
    <n v="0"/>
    <n v="154486"/>
    <n v="49318.23"/>
    <n v="0"/>
    <n v="0"/>
    <n v="49318.23"/>
    <n v="105167.77"/>
    <n v="0.680759"/>
    <x v="1"/>
  </r>
  <r>
    <x v="125"/>
    <n v="5397.7"/>
    <n v="-84.61"/>
    <n v="5313.09"/>
    <n v="2198.88"/>
    <n v="0"/>
    <n v="0"/>
    <n v="2198.88"/>
    <n v="3114.21"/>
    <n v="0.58613899999999997"/>
    <x v="1"/>
  </r>
  <r>
    <x v="126"/>
    <n v="38289"/>
    <n v="-3021.64"/>
    <n v="35267.360000000001"/>
    <n v="29213.41"/>
    <n v="0"/>
    <n v="0"/>
    <n v="29213.41"/>
    <n v="6053.95"/>
    <n v="0.17165900000000001"/>
    <x v="1"/>
  </r>
  <r>
    <x v="231"/>
    <n v="0"/>
    <n v="0"/>
    <n v="0"/>
    <n v="0"/>
    <n v="0"/>
    <n v="0"/>
    <n v="0"/>
    <n v="0"/>
    <n v="0"/>
    <x v="1"/>
  </r>
  <r>
    <x v="127"/>
    <n v="174500"/>
    <n v="0"/>
    <n v="174500"/>
    <n v="51736.67"/>
    <n v="0"/>
    <n v="0"/>
    <n v="51736.67"/>
    <n v="122763.33"/>
    <n v="0.703515"/>
    <x v="1"/>
  </r>
  <r>
    <x v="128"/>
    <n v="5602.8"/>
    <n v="-157.24"/>
    <n v="5445.56"/>
    <n v="1819.7"/>
    <n v="0"/>
    <n v="0"/>
    <n v="1819.7"/>
    <n v="3625.86"/>
    <n v="0.66583800000000004"/>
    <x v="1"/>
  </r>
  <r>
    <x v="129"/>
    <n v="25600"/>
    <n v="-5615.8"/>
    <n v="19984.2"/>
    <n v="13252.5"/>
    <n v="0"/>
    <n v="0"/>
    <n v="13252.5"/>
    <n v="6731.7"/>
    <n v="0.33685100000000001"/>
    <x v="1"/>
  </r>
  <r>
    <x v="130"/>
    <n v="13800"/>
    <n v="-688.16"/>
    <n v="13111.84"/>
    <n v="5891.15"/>
    <n v="0"/>
    <n v="0"/>
    <n v="5891.15"/>
    <n v="7220.69"/>
    <n v="0.55069999999999997"/>
    <x v="1"/>
  </r>
  <r>
    <x v="131"/>
    <n v="2241.39"/>
    <n v="0"/>
    <n v="2241.39"/>
    <n v="2039.22"/>
    <n v="0"/>
    <n v="0"/>
    <n v="2039.22"/>
    <n v="202.17"/>
    <n v="9.0198E-2"/>
    <x v="1"/>
  </r>
  <r>
    <x v="132"/>
    <n v="66249.600000000006"/>
    <n v="688.16"/>
    <n v="66937.759999999995"/>
    <n v="66937.759999999995"/>
    <n v="0"/>
    <n v="0"/>
    <n v="66937.759999999995"/>
    <n v="0"/>
    <n v="0"/>
    <x v="1"/>
  </r>
  <r>
    <x v="133"/>
    <n v="12000"/>
    <n v="-1945.53"/>
    <n v="10054.469999999999"/>
    <n v="0"/>
    <n v="0"/>
    <n v="0"/>
    <n v="0"/>
    <n v="10054.469999999999"/>
    <n v="1"/>
    <x v="1"/>
  </r>
  <r>
    <x v="134"/>
    <n v="336"/>
    <n v="-54.47"/>
    <n v="281.52999999999997"/>
    <n v="3000"/>
    <n v="0"/>
    <n v="0"/>
    <n v="3000"/>
    <n v="-2718.47"/>
    <n v="-9.6560579999999998"/>
    <x v="1"/>
  </r>
  <r>
    <x v="135"/>
    <n v="23860"/>
    <n v="5836.58"/>
    <n v="29696.58"/>
    <n v="18939.71"/>
    <n v="0"/>
    <n v="0"/>
    <n v="18939.71"/>
    <n v="10756.87"/>
    <n v="0.36222599999999999"/>
    <x v="1"/>
  </r>
  <r>
    <x v="136"/>
    <n v="2716.27"/>
    <n v="163.41999999999999"/>
    <n v="2879.69"/>
    <n v="2548.48"/>
    <n v="0"/>
    <n v="0"/>
    <n v="2548.48"/>
    <n v="331.21"/>
    <n v="0.11501599999999999"/>
    <x v="1"/>
  </r>
  <r>
    <x v="137"/>
    <n v="6900"/>
    <n v="0"/>
    <n v="6900"/>
    <n v="6180"/>
    <n v="0"/>
    <n v="0"/>
    <n v="6180"/>
    <n v="720"/>
    <n v="0.104348"/>
    <x v="1"/>
  </r>
  <r>
    <x v="138"/>
    <n v="66249.600000000006"/>
    <n v="0"/>
    <n v="66249.600000000006"/>
    <n v="65896.03"/>
    <n v="0"/>
    <n v="0"/>
    <n v="65896.03"/>
    <n v="353.57"/>
    <n v="5.3369999999999997E-3"/>
    <x v="1"/>
  </r>
  <r>
    <x v="139"/>
    <n v="9925"/>
    <n v="0"/>
    <n v="9925"/>
    <n v="9579.1"/>
    <n v="0"/>
    <n v="0"/>
    <n v="9579.1"/>
    <n v="345.9"/>
    <n v="3.4851E-2"/>
    <x v="1"/>
  </r>
  <r>
    <x v="140"/>
    <n v="277.89999999999998"/>
    <n v="0"/>
    <n v="277.89999999999998"/>
    <n v="268.20999999999998"/>
    <n v="0"/>
    <n v="0"/>
    <n v="268.20999999999998"/>
    <n v="9.69"/>
    <n v="3.4868999999999997E-2"/>
    <x v="1"/>
  </r>
  <r>
    <x v="141"/>
    <n v="60000"/>
    <n v="-3891.05"/>
    <n v="56108.95"/>
    <n v="25989.83"/>
    <n v="0"/>
    <n v="0"/>
    <n v="25989.83"/>
    <n v="30119.119999999999"/>
    <n v="0.53679699999999997"/>
    <x v="1"/>
  </r>
  <r>
    <x v="142"/>
    <n v="1680"/>
    <n v="-108.95"/>
    <n v="1571.05"/>
    <n v="4727.71"/>
    <n v="0"/>
    <n v="0"/>
    <n v="4727.71"/>
    <n v="-3156.66"/>
    <n v="-2.0092680000000001"/>
    <x v="1"/>
  </r>
  <r>
    <x v="143"/>
    <n v="30000"/>
    <n v="0"/>
    <n v="30000"/>
    <n v="14299.7"/>
    <n v="0"/>
    <n v="0"/>
    <n v="14299.7"/>
    <n v="15700.3"/>
    <n v="0.523343"/>
    <x v="1"/>
  </r>
  <r>
    <x v="144"/>
    <n v="1890.84"/>
    <n v="-114.88"/>
    <n v="1775.96"/>
    <n v="927.68"/>
    <n v="0"/>
    <n v="0"/>
    <n v="927.68"/>
    <n v="848.28"/>
    <n v="0.47764600000000002"/>
    <x v="1"/>
  </r>
  <r>
    <x v="145"/>
    <n v="37530"/>
    <n v="-4102.92"/>
    <n v="33427.08"/>
    <n v="18831.599999999999"/>
    <n v="0"/>
    <n v="0"/>
    <n v="18831.599999999999"/>
    <n v="14595.48"/>
    <n v="0.43663600000000002"/>
    <x v="1"/>
  </r>
  <r>
    <x v="146"/>
    <n v="22000"/>
    <n v="18232.48"/>
    <n v="40232.480000000003"/>
    <n v="3674"/>
    <n v="0"/>
    <n v="0"/>
    <n v="3674"/>
    <n v="36558.480000000003"/>
    <n v="0.90868099999999996"/>
    <x v="1"/>
  </r>
  <r>
    <x v="148"/>
    <n v="616"/>
    <n v="510.5"/>
    <n v="1126.5"/>
    <n v="35102.870000000003"/>
    <n v="0"/>
    <n v="0"/>
    <n v="35102.870000000003"/>
    <n v="-33976.370000000003"/>
    <n v="-30.161003000000001"/>
    <x v="1"/>
  </r>
  <r>
    <x v="149"/>
    <n v="6358"/>
    <n v="589.79999999999995"/>
    <n v="6947.8"/>
    <n v="6386.34"/>
    <n v="0"/>
    <n v="0"/>
    <n v="6386.34"/>
    <n v="561.46"/>
    <n v="8.0810999999999994E-2"/>
    <x v="1"/>
  </r>
  <r>
    <x v="150"/>
    <n v="5440.75"/>
    <n v="-141.96"/>
    <n v="5298.79"/>
    <n v="5272.51"/>
    <n v="0"/>
    <n v="0"/>
    <n v="5272.51"/>
    <n v="26.28"/>
    <n v="4.96E-3"/>
    <x v="1"/>
  </r>
  <r>
    <x v="151"/>
    <n v="29005"/>
    <n v="-4897.47"/>
    <n v="24107.53"/>
    <n v="23728.41"/>
    <n v="0"/>
    <n v="0"/>
    <n v="23728.41"/>
    <n v="379.12"/>
    <n v="1.5726E-2"/>
    <x v="1"/>
  </r>
  <r>
    <x v="152"/>
    <n v="158949.59"/>
    <n v="-762.35"/>
    <n v="158187.24"/>
    <n v="158187.24"/>
    <n v="0"/>
    <n v="0"/>
    <n v="158187.24"/>
    <n v="0"/>
    <n v="0"/>
    <x v="1"/>
  </r>
  <r>
    <x v="153"/>
    <n v="4000"/>
    <n v="-1722.26"/>
    <n v="2277.7399999999998"/>
    <n v="1724.5"/>
    <n v="0"/>
    <n v="0"/>
    <n v="1724.5"/>
    <n v="553.24"/>
    <n v="0.24288999999999999"/>
    <x v="1"/>
  </r>
  <r>
    <x v="154"/>
    <n v="492.52"/>
    <n v="-27.24"/>
    <n v="465.28"/>
    <n v="377.68"/>
    <n v="0"/>
    <n v="0"/>
    <n v="377.68"/>
    <n v="87.6"/>
    <n v="0.188274"/>
    <x v="1"/>
  </r>
  <r>
    <x v="155"/>
    <n v="13590"/>
    <n v="749.5"/>
    <n v="14339.5"/>
    <n v="11763.5"/>
    <n v="0"/>
    <n v="0"/>
    <n v="11763.5"/>
    <n v="2576"/>
    <n v="0.179644"/>
    <x v="1"/>
  </r>
  <r>
    <x v="156"/>
    <n v="1200"/>
    <n v="0"/>
    <n v="1200"/>
    <n v="281.75"/>
    <n v="0"/>
    <n v="0"/>
    <n v="281.75"/>
    <n v="918.25"/>
    <n v="0.765208"/>
    <x v="1"/>
  </r>
  <r>
    <x v="157"/>
    <n v="196.14"/>
    <n v="0"/>
    <n v="196.14"/>
    <n v="163.89"/>
    <n v="0"/>
    <n v="0"/>
    <n v="163.89"/>
    <n v="32.25"/>
    <n v="0.16442300000000001"/>
    <x v="1"/>
  </r>
  <r>
    <x v="158"/>
    <n v="5805"/>
    <n v="0"/>
    <n v="5805"/>
    <n v="5570.65"/>
    <n v="0"/>
    <n v="0"/>
    <n v="5570.65"/>
    <n v="234.35"/>
    <n v="4.0370000000000003E-2"/>
    <x v="1"/>
  </r>
  <r>
    <x v="159"/>
    <n v="35000"/>
    <n v="0"/>
    <n v="35000"/>
    <n v="20791.93"/>
    <n v="0"/>
    <n v="0"/>
    <n v="20791.93"/>
    <n v="14208.07"/>
    <n v="0.405945"/>
    <x v="1"/>
  </r>
  <r>
    <x v="160"/>
    <n v="2038.4"/>
    <n v="-211.51"/>
    <n v="1826.89"/>
    <n v="1239.01"/>
    <n v="0"/>
    <n v="0"/>
    <n v="1239.01"/>
    <n v="587.88"/>
    <n v="0.321793"/>
    <x v="1"/>
  </r>
  <r>
    <x v="161"/>
    <n v="37800"/>
    <n v="-7553.88"/>
    <n v="30246.12"/>
    <n v="23459.17"/>
    <n v="0"/>
    <n v="0"/>
    <n v="23459.17"/>
    <n v="6786.95"/>
    <n v="0.22439100000000001"/>
    <x v="1"/>
  </r>
  <r>
    <x v="162"/>
    <n v="26575"/>
    <n v="351.68"/>
    <n v="26926.68"/>
    <n v="9083.65"/>
    <n v="0"/>
    <n v="0"/>
    <n v="9083.65"/>
    <n v="17843.03"/>
    <n v="0.66265200000000002"/>
    <x v="1"/>
  </r>
  <r>
    <x v="163"/>
    <n v="4505.9399999999996"/>
    <n v="9.85"/>
    <n v="4515.79"/>
    <n v="3437.2"/>
    <n v="0"/>
    <n v="0"/>
    <n v="3437.2"/>
    <n v="1078.5899999999999"/>
    <n v="0.23884900000000001"/>
    <x v="1"/>
  </r>
  <r>
    <x v="164"/>
    <n v="8800"/>
    <n v="0"/>
    <n v="8800"/>
    <n v="7975"/>
    <n v="0"/>
    <n v="0"/>
    <n v="7975"/>
    <n v="825"/>
    <n v="9.375E-2"/>
    <x v="1"/>
  </r>
  <r>
    <x v="165"/>
    <n v="125551.27"/>
    <n v="0"/>
    <n v="125551.27"/>
    <n v="105698.73"/>
    <n v="0"/>
    <n v="0"/>
    <n v="105698.73"/>
    <n v="19852.54"/>
    <n v="0.15812300000000001"/>
    <x v="1"/>
  </r>
  <r>
    <x v="166"/>
    <n v="1500"/>
    <n v="0"/>
    <n v="1500"/>
    <n v="1565.21"/>
    <n v="0"/>
    <n v="0"/>
    <n v="1565.21"/>
    <n v="-65.209999999999994"/>
    <n v="-4.3472999999999998E-2"/>
    <x v="1"/>
  </r>
  <r>
    <x v="167"/>
    <n v="42"/>
    <n v="0"/>
    <n v="42"/>
    <n v="43.82"/>
    <n v="0"/>
    <n v="0"/>
    <n v="43.82"/>
    <n v="-1.82"/>
    <n v="-4.3333000000000003E-2"/>
    <x v="1"/>
  </r>
  <r>
    <x v="168"/>
    <n v="16000"/>
    <n v="-7782.1"/>
    <n v="8217.9"/>
    <n v="2626.54"/>
    <n v="0"/>
    <n v="0"/>
    <n v="2626.54"/>
    <n v="5591.36"/>
    <n v="0.68038799999999999"/>
    <x v="1"/>
  </r>
  <r>
    <x v="169"/>
    <n v="448"/>
    <n v="-217.9"/>
    <n v="230.1"/>
    <n v="73.540000000000006"/>
    <n v="0"/>
    <n v="0"/>
    <n v="73.540000000000006"/>
    <n v="156.56"/>
    <n v="0.6804"/>
    <x v="1"/>
  </r>
  <r>
    <x v="170"/>
    <n v="64089"/>
    <n v="0"/>
    <n v="64089"/>
    <n v="54270.66"/>
    <n v="0"/>
    <n v="0"/>
    <n v="54270.66"/>
    <n v="9818.34"/>
    <n v="0.153199"/>
    <x v="1"/>
  </r>
  <r>
    <x v="171"/>
    <n v="1794.49"/>
    <n v="0"/>
    <n v="1794.49"/>
    <n v="1519.59"/>
    <n v="0"/>
    <n v="0"/>
    <n v="1519.59"/>
    <n v="274.89999999999998"/>
    <n v="0.15319099999999999"/>
    <x v="1"/>
  </r>
  <r>
    <x v="172"/>
    <n v="13230"/>
    <n v="-2442.65"/>
    <n v="10787.35"/>
    <n v="5220.03"/>
    <n v="0"/>
    <n v="0"/>
    <n v="5220.03"/>
    <n v="5567.32"/>
    <n v="0.51609700000000003"/>
    <x v="1"/>
  </r>
  <r>
    <x v="173"/>
    <n v="1297.8"/>
    <n v="0"/>
    <n v="1297.8"/>
    <n v="1126.03"/>
    <n v="0"/>
    <n v="0"/>
    <n v="1126.03"/>
    <n v="171.77"/>
    <n v="0.132355"/>
    <x v="1"/>
  </r>
  <r>
    <x v="174"/>
    <n v="33120"/>
    <n v="2442.65"/>
    <n v="35562.65"/>
    <n v="34996.080000000002"/>
    <n v="0"/>
    <n v="0"/>
    <n v="34996.080000000002"/>
    <n v="566.57000000000005"/>
    <n v="1.5932000000000002E-2"/>
    <x v="1"/>
  </r>
  <r>
    <x v="175"/>
    <n v="12500"/>
    <n v="0"/>
    <n v="12500"/>
    <n v="10769.85"/>
    <n v="0"/>
    <n v="0"/>
    <n v="10769.85"/>
    <n v="1730.15"/>
    <n v="0.13841200000000001"/>
    <x v="1"/>
  </r>
  <r>
    <x v="176"/>
    <n v="2581.04"/>
    <n v="0"/>
    <n v="2581.04"/>
    <n v="2287.34"/>
    <n v="0"/>
    <n v="0"/>
    <n v="2287.34"/>
    <n v="293.7"/>
    <n v="0.113791"/>
    <x v="1"/>
  </r>
  <r>
    <x v="177"/>
    <n v="79680"/>
    <n v="0"/>
    <n v="79680"/>
    <n v="70921.19"/>
    <n v="0"/>
    <n v="0"/>
    <n v="70921.19"/>
    <n v="8758.81"/>
    <n v="0.10992499999999999"/>
    <x v="1"/>
  </r>
  <r>
    <x v="178"/>
    <n v="10750"/>
    <n v="3875.76"/>
    <n v="14625.76"/>
    <n v="14563.46"/>
    <n v="0"/>
    <n v="0"/>
    <n v="14563.46"/>
    <n v="62.3"/>
    <n v="4.2599999999999999E-3"/>
    <x v="1"/>
  </r>
  <r>
    <x v="179"/>
    <n v="301"/>
    <n v="108.53"/>
    <n v="409.53"/>
    <n v="407.79"/>
    <n v="0"/>
    <n v="0"/>
    <n v="407.79"/>
    <n v="1.74"/>
    <n v="4.2490000000000002E-3"/>
    <x v="1"/>
  </r>
  <r>
    <x v="180"/>
    <n v="10500"/>
    <n v="47861.3"/>
    <n v="58361.3"/>
    <n v="50035.76"/>
    <n v="0"/>
    <n v="0"/>
    <n v="50035.76"/>
    <n v="8325.5400000000009"/>
    <n v="0.142655"/>
    <x v="1"/>
  </r>
  <r>
    <x v="181"/>
    <n v="294"/>
    <n v="1340.12"/>
    <n v="1634.12"/>
    <n v="3636.86"/>
    <n v="0"/>
    <n v="0"/>
    <n v="3636.86"/>
    <n v="-2002.74"/>
    <n v="-1.2255769999999999"/>
    <x v="1"/>
  </r>
  <r>
    <x v="182"/>
    <n v="15000"/>
    <n v="0"/>
    <n v="15000"/>
    <n v="10297.56"/>
    <n v="0"/>
    <n v="0"/>
    <n v="10297.56"/>
    <n v="4702.4399999999996"/>
    <n v="0.313496"/>
    <x v="1"/>
  </r>
  <r>
    <x v="183"/>
    <n v="420"/>
    <n v="0"/>
    <n v="420"/>
    <n v="288.33"/>
    <n v="0"/>
    <n v="0"/>
    <n v="288.33"/>
    <n v="131.66999999999999"/>
    <n v="0.3135"/>
    <x v="1"/>
  </r>
  <r>
    <x v="232"/>
    <n v="22000"/>
    <n v="0"/>
    <n v="22000"/>
    <n v="2481.88"/>
    <n v="0"/>
    <n v="0"/>
    <n v="2481.88"/>
    <n v="19518.12"/>
    <n v="0.88718699999999995"/>
    <x v="1"/>
  </r>
  <r>
    <x v="233"/>
    <n v="616"/>
    <n v="0"/>
    <n v="616"/>
    <n v="69.489999999999995"/>
    <n v="0"/>
    <n v="0"/>
    <n v="69.489999999999995"/>
    <n v="546.51"/>
    <n v="0.88719199999999998"/>
    <x v="1"/>
  </r>
  <r>
    <x v="234"/>
    <n v="40000"/>
    <n v="0"/>
    <n v="40000"/>
    <n v="0"/>
    <n v="0"/>
    <n v="0"/>
    <n v="0"/>
    <n v="40000"/>
    <n v="1"/>
    <x v="1"/>
  </r>
  <r>
    <x v="235"/>
    <n v="1120"/>
    <n v="0"/>
    <n v="1120"/>
    <n v="0"/>
    <n v="0"/>
    <n v="0"/>
    <n v="0"/>
    <n v="1120"/>
    <n v="1"/>
    <x v="1"/>
  </r>
  <r>
    <x v="236"/>
    <n v="10500"/>
    <n v="0"/>
    <n v="10500"/>
    <n v="2585"/>
    <n v="0"/>
    <n v="0"/>
    <n v="2585"/>
    <n v="7915"/>
    <n v="0.75380999999999998"/>
    <x v="1"/>
  </r>
  <r>
    <x v="237"/>
    <n v="294"/>
    <n v="0"/>
    <n v="294"/>
    <n v="72.38"/>
    <n v="0"/>
    <n v="0"/>
    <n v="72.38"/>
    <n v="221.62"/>
    <n v="0.75380999999999998"/>
    <x v="1"/>
  </r>
  <r>
    <x v="184"/>
    <n v="78528"/>
    <n v="0"/>
    <n v="78528"/>
    <n v="45162.81"/>
    <n v="0"/>
    <n v="0"/>
    <n v="45162.81"/>
    <n v="33365.19"/>
    <n v="0.42488300000000001"/>
    <x v="1"/>
  </r>
  <r>
    <x v="185"/>
    <n v="8131.09"/>
    <n v="-359.14"/>
    <n v="7771.95"/>
    <n v="6367.87"/>
    <n v="0"/>
    <n v="0"/>
    <n v="6367.87"/>
    <n v="1404.08"/>
    <n v="0.18065999999999999"/>
    <x v="1"/>
  </r>
  <r>
    <x v="186"/>
    <n v="37963"/>
    <n v="-12826.34"/>
    <n v="25136.66"/>
    <n v="9348.7999999999993"/>
    <n v="0"/>
    <n v="0"/>
    <n v="9348.7999999999993"/>
    <n v="15787.86"/>
    <n v="0.628081"/>
    <x v="1"/>
  </r>
  <r>
    <x v="187"/>
    <n v="173905.2"/>
    <n v="0"/>
    <n v="173905.2"/>
    <n v="172909.64"/>
    <n v="0"/>
    <n v="0"/>
    <n v="172909.64"/>
    <n v="995.56"/>
    <n v="5.7250000000000001E-3"/>
    <x v="1"/>
  </r>
  <r>
    <x v="188"/>
    <n v="1773008"/>
    <n v="0"/>
    <n v="1773008"/>
    <n v="1773008"/>
    <n v="0"/>
    <n v="0"/>
    <n v="1773008"/>
    <n v="0"/>
    <n v="0"/>
    <x v="1"/>
  </r>
  <r>
    <x v="189"/>
    <n v="65000"/>
    <n v="0"/>
    <n v="65000"/>
    <n v="62008.53"/>
    <n v="0"/>
    <n v="0"/>
    <n v="62008.53"/>
    <n v="2991.47"/>
    <n v="4.6023000000000001E-2"/>
    <x v="1"/>
  </r>
  <r>
    <x v="190"/>
    <n v="2001.44"/>
    <n v="-54.43"/>
    <n v="1947.01"/>
    <n v="1736.23"/>
    <n v="0"/>
    <n v="0"/>
    <n v="1736.23"/>
    <n v="210.78"/>
    <n v="0.10825799999999999"/>
    <x v="1"/>
  </r>
  <r>
    <x v="191"/>
    <n v="6480"/>
    <n v="-1944"/>
    <n v="4536"/>
    <n v="0"/>
    <n v="0"/>
    <n v="0"/>
    <n v="0"/>
    <n v="4536"/>
    <n v="1"/>
    <x v="1"/>
  </r>
  <r>
    <x v="238"/>
    <n v="5000"/>
    <n v="0"/>
    <n v="5000"/>
    <n v="0"/>
    <n v="0"/>
    <n v="0"/>
    <n v="0"/>
    <n v="5000"/>
    <n v="1"/>
    <x v="1"/>
  </r>
  <r>
    <x v="239"/>
    <n v="140"/>
    <n v="0"/>
    <n v="140"/>
    <n v="0"/>
    <n v="0"/>
    <n v="0"/>
    <n v="0"/>
    <n v="140"/>
    <n v="1"/>
    <x v="1"/>
  </r>
  <r>
    <x v="192"/>
    <n v="69733"/>
    <n v="26264.6"/>
    <n v="95997.6"/>
    <n v="95997.6"/>
    <n v="0"/>
    <n v="0"/>
    <n v="95997.6"/>
    <n v="0"/>
    <n v="0"/>
    <x v="1"/>
  </r>
  <r>
    <x v="193"/>
    <n v="1952.52"/>
    <n v="735.4"/>
    <n v="2687.92"/>
    <n v="2687.94"/>
    <n v="0"/>
    <n v="0"/>
    <n v="2687.94"/>
    <n v="-0.02"/>
    <n v="-6.9999999999999999E-6"/>
    <x v="1"/>
  </r>
  <r>
    <x v="0"/>
    <n v="11550"/>
    <n v="0"/>
    <n v="11550"/>
    <n v="11437.97"/>
    <n v="0"/>
    <n v="0"/>
    <n v="11437.97"/>
    <n v="112.03"/>
    <n v="9.7000000000000003E-3"/>
    <x v="2"/>
  </r>
  <r>
    <x v="1"/>
    <n v="6975.37"/>
    <n v="0"/>
    <n v="6975.37"/>
    <n v="11707.23"/>
    <n v="0"/>
    <n v="0"/>
    <n v="11707.23"/>
    <n v="-4731.8599999999997"/>
    <n v="-0.67836700000000005"/>
    <x v="2"/>
  </r>
  <r>
    <x v="2"/>
    <n v="63008"/>
    <n v="0"/>
    <n v="63008"/>
    <n v="54084"/>
    <n v="0"/>
    <n v="0"/>
    <n v="54084"/>
    <n v="8924"/>
    <n v="0.14163300000000001"/>
    <x v="2"/>
  </r>
  <r>
    <x v="3"/>
    <n v="138848.12"/>
    <n v="0"/>
    <n v="138848.12"/>
    <n v="120592.93"/>
    <n v="0"/>
    <n v="0"/>
    <n v="120592.93"/>
    <n v="18255.189999999999"/>
    <n v="0.13147600000000001"/>
    <x v="2"/>
  </r>
  <r>
    <x v="204"/>
    <n v="0"/>
    <n v="52677.56"/>
    <n v="52677.56"/>
    <n v="52677.56"/>
    <n v="0"/>
    <n v="0"/>
    <n v="52677.56"/>
    <n v="0"/>
    <n v="0"/>
    <x v="2"/>
  </r>
  <r>
    <x v="204"/>
    <n v="40000"/>
    <n v="-32677.56"/>
    <n v="7322.44"/>
    <n v="25"/>
    <n v="0"/>
    <n v="0"/>
    <n v="25"/>
    <n v="7297.44"/>
    <n v="0.99658599999999997"/>
    <x v="2"/>
  </r>
  <r>
    <x v="205"/>
    <n v="1120"/>
    <n v="136.19"/>
    <n v="1256.19"/>
    <n v="1475.67"/>
    <n v="0"/>
    <n v="0"/>
    <n v="1475.67"/>
    <n v="-219.48"/>
    <n v="-0.17471900000000001"/>
    <x v="2"/>
  </r>
  <r>
    <x v="206"/>
    <n v="0"/>
    <n v="7928.8"/>
    <n v="7928.8"/>
    <n v="7474.95"/>
    <n v="0"/>
    <n v="0"/>
    <n v="7474.95"/>
    <n v="453.85"/>
    <n v="5.7241E-2"/>
    <x v="2"/>
  </r>
  <r>
    <x v="206"/>
    <n v="145200"/>
    <n v="-7928.8"/>
    <n v="137271.20000000001"/>
    <n v="57443.42"/>
    <n v="0"/>
    <n v="0"/>
    <n v="57443.42"/>
    <n v="79827.78"/>
    <n v="0.58153299999999997"/>
    <x v="2"/>
  </r>
  <r>
    <x v="207"/>
    <n v="4065.6"/>
    <n v="0"/>
    <n v="4065.6"/>
    <n v="1817.7"/>
    <n v="0"/>
    <n v="0"/>
    <n v="1817.7"/>
    <n v="2247.9"/>
    <n v="0.55290700000000004"/>
    <x v="2"/>
  </r>
  <r>
    <x v="209"/>
    <n v="0"/>
    <n v="0"/>
    <n v="0"/>
    <n v="7.0000000000000007E-2"/>
    <n v="0"/>
    <n v="0"/>
    <n v="7.0000000000000007E-2"/>
    <n v="-7.0000000000000007E-2"/>
    <n v="0"/>
    <x v="2"/>
  </r>
  <r>
    <x v="240"/>
    <n v="0"/>
    <n v="0"/>
    <n v="0"/>
    <n v="2.57"/>
    <n v="0"/>
    <n v="0"/>
    <n v="2.57"/>
    <n v="-2.57"/>
    <n v="0"/>
    <x v="2"/>
  </r>
  <r>
    <x v="241"/>
    <n v="0"/>
    <n v="3000"/>
    <n v="3000"/>
    <n v="2254"/>
    <n v="0"/>
    <n v="0"/>
    <n v="2254"/>
    <n v="746"/>
    <n v="0.248667"/>
    <x v="2"/>
  </r>
  <r>
    <x v="210"/>
    <n v="147.84"/>
    <n v="84"/>
    <n v="231.84"/>
    <n v="163.07"/>
    <n v="0"/>
    <n v="0"/>
    <n v="163.07"/>
    <n v="68.77"/>
    <n v="0.29662699999999997"/>
    <x v="2"/>
  </r>
  <r>
    <x v="211"/>
    <n v="5280"/>
    <n v="0"/>
    <n v="5280"/>
    <n v="3570"/>
    <n v="0"/>
    <n v="0"/>
    <n v="3570"/>
    <n v="1710"/>
    <n v="0.32386399999999999"/>
    <x v="2"/>
  </r>
  <r>
    <x v="212"/>
    <n v="10000"/>
    <n v="-6000"/>
    <n v="4000"/>
    <n v="4000"/>
    <n v="0"/>
    <n v="0"/>
    <n v="4000"/>
    <n v="0"/>
    <n v="0"/>
    <x v="2"/>
  </r>
  <r>
    <x v="213"/>
    <n v="280"/>
    <n v="-168"/>
    <n v="112"/>
    <n v="112"/>
    <n v="0"/>
    <n v="0"/>
    <n v="112"/>
    <n v="0"/>
    <n v="0"/>
    <x v="2"/>
  </r>
  <r>
    <x v="215"/>
    <n v="1000"/>
    <n v="3000"/>
    <n v="4000"/>
    <n v="4011.59"/>
    <n v="0"/>
    <n v="0"/>
    <n v="4011.59"/>
    <n v="-11.59"/>
    <n v="-2.898E-3"/>
    <x v="2"/>
  </r>
  <r>
    <x v="216"/>
    <n v="28"/>
    <n v="84"/>
    <n v="112"/>
    <n v="112.32"/>
    <n v="0"/>
    <n v="0"/>
    <n v="112.32"/>
    <n v="-0.32"/>
    <n v="-2.8570000000000002E-3"/>
    <x v="2"/>
  </r>
  <r>
    <x v="217"/>
    <n v="0"/>
    <n v="0"/>
    <n v="0"/>
    <n v="321.72000000000003"/>
    <n v="0"/>
    <n v="0"/>
    <n v="321.72000000000003"/>
    <n v="-321.72000000000003"/>
    <n v="0"/>
    <x v="2"/>
  </r>
  <r>
    <x v="218"/>
    <n v="0"/>
    <n v="0"/>
    <n v="0"/>
    <n v="9.01"/>
    <n v="0"/>
    <n v="0"/>
    <n v="9.01"/>
    <n v="-9.01"/>
    <n v="0"/>
    <x v="2"/>
  </r>
  <r>
    <x v="221"/>
    <n v="100000"/>
    <n v="-10093.82"/>
    <n v="89906.18"/>
    <n v="72243.320000000007"/>
    <n v="0"/>
    <n v="0"/>
    <n v="72243.320000000007"/>
    <n v="17662.86"/>
    <n v="0.19645899999999999"/>
    <x v="2"/>
  </r>
  <r>
    <x v="223"/>
    <n v="2800"/>
    <n v="0"/>
    <n v="2800"/>
    <n v="2025.46"/>
    <n v="0"/>
    <n v="0"/>
    <n v="2025.46"/>
    <n v="774.54"/>
    <n v="0.27662100000000001"/>
    <x v="2"/>
  </r>
  <r>
    <x v="242"/>
    <n v="0"/>
    <n v="93.82"/>
    <n v="93.82"/>
    <n v="93.82"/>
    <n v="0"/>
    <n v="0"/>
    <n v="93.82"/>
    <n v="0"/>
    <n v="0"/>
    <x v="2"/>
  </r>
  <r>
    <x v="224"/>
    <n v="1600"/>
    <n v="0"/>
    <n v="1600"/>
    <n v="0"/>
    <n v="0"/>
    <n v="0"/>
    <n v="0"/>
    <n v="1600"/>
    <n v="1"/>
    <x v="2"/>
  </r>
  <r>
    <x v="225"/>
    <n v="44.8"/>
    <n v="0"/>
    <n v="44.8"/>
    <n v="0"/>
    <n v="0"/>
    <n v="0"/>
    <n v="0"/>
    <n v="44.8"/>
    <n v="1"/>
    <x v="2"/>
  </r>
  <r>
    <x v="4"/>
    <n v="285784.53999999998"/>
    <n v="0"/>
    <n v="285784.53999999998"/>
    <n v="285785"/>
    <n v="0"/>
    <n v="0"/>
    <n v="285785"/>
    <n v="-0.46"/>
    <n v="-1.9999999999999999E-6"/>
    <x v="2"/>
  </r>
  <r>
    <x v="243"/>
    <n v="10000"/>
    <n v="0"/>
    <n v="10000"/>
    <n v="10000"/>
    <n v="0"/>
    <n v="0"/>
    <n v="10000"/>
    <n v="0"/>
    <n v="0"/>
    <x v="2"/>
  </r>
  <r>
    <x v="5"/>
    <n v="193993"/>
    <n v="0"/>
    <n v="193993"/>
    <n v="193993"/>
    <n v="0"/>
    <n v="0"/>
    <n v="193993"/>
    <n v="0"/>
    <n v="0"/>
    <x v="2"/>
  </r>
  <r>
    <x v="226"/>
    <n v="10000"/>
    <n v="0"/>
    <n v="10000"/>
    <n v="10000"/>
    <n v="0"/>
    <n v="0"/>
    <n v="10000"/>
    <n v="0"/>
    <n v="0"/>
    <x v="2"/>
  </r>
  <r>
    <x v="6"/>
    <n v="92685"/>
    <n v="3643.28"/>
    <n v="96328.28"/>
    <n v="84426.74"/>
    <n v="0"/>
    <n v="0"/>
    <n v="84426.74"/>
    <n v="11901.54"/>
    <n v="0.123552"/>
    <x v="2"/>
  </r>
  <r>
    <x v="7"/>
    <n v="3723.3"/>
    <n v="0"/>
    <n v="3723.3"/>
    <n v="19803.189999999999"/>
    <n v="0"/>
    <n v="0"/>
    <n v="19803.189999999999"/>
    <n v="-16079.89"/>
    <n v="-4.3187199999999999"/>
    <x v="2"/>
  </r>
  <r>
    <x v="8"/>
    <n v="40290"/>
    <n v="0"/>
    <n v="40290"/>
    <n v="19555.39"/>
    <n v="0"/>
    <n v="0"/>
    <n v="19555.39"/>
    <n v="20734.61"/>
    <n v="0.51463400000000004"/>
    <x v="2"/>
  </r>
  <r>
    <x v="9"/>
    <n v="13176"/>
    <n v="-733.1"/>
    <n v="12442.9"/>
    <n v="3303.76"/>
    <n v="0"/>
    <n v="0"/>
    <n v="3303.76"/>
    <n v="9139.14"/>
    <n v="0.73448599999999997"/>
    <x v="2"/>
  </r>
  <r>
    <x v="10"/>
    <n v="2520.16"/>
    <n v="0"/>
    <n v="2520.16"/>
    <n v="8925.58"/>
    <n v="0"/>
    <n v="0"/>
    <n v="8925.58"/>
    <n v="-6405.42"/>
    <n v="-2.5416720000000002"/>
    <x v="2"/>
  </r>
  <r>
    <x v="11"/>
    <n v="10580"/>
    <n v="0"/>
    <n v="10580"/>
    <n v="3450"/>
    <n v="0"/>
    <n v="0"/>
    <n v="3450"/>
    <n v="7130"/>
    <n v="0.67391299999999998"/>
    <x v="2"/>
  </r>
  <r>
    <x v="12"/>
    <n v="66249.600000000006"/>
    <n v="733.1"/>
    <n v="66982.7"/>
    <n v="57373.89"/>
    <n v="0"/>
    <n v="0"/>
    <n v="57373.89"/>
    <n v="9608.81"/>
    <n v="0.143452"/>
    <x v="2"/>
  </r>
  <r>
    <x v="13"/>
    <n v="2300"/>
    <n v="0"/>
    <n v="2300"/>
    <n v="1995"/>
    <n v="0"/>
    <n v="0"/>
    <n v="1995"/>
    <n v="305"/>
    <n v="0.132609"/>
    <x v="2"/>
  </r>
  <r>
    <x v="14"/>
    <n v="64.400000000000006"/>
    <n v="0"/>
    <n v="64.400000000000006"/>
    <n v="55.86"/>
    <n v="0"/>
    <n v="0"/>
    <n v="55.86"/>
    <n v="8.5399999999999991"/>
    <n v="0.132609"/>
    <x v="2"/>
  </r>
  <r>
    <x v="15"/>
    <n v="6400"/>
    <n v="0"/>
    <n v="6400"/>
    <n v="2173.9299999999998"/>
    <n v="0"/>
    <n v="285"/>
    <n v="2458.9299999999998"/>
    <n v="3941.07"/>
    <n v="0.61579200000000001"/>
    <x v="2"/>
  </r>
  <r>
    <x v="16"/>
    <n v="179.2"/>
    <n v="0"/>
    <n v="179.2"/>
    <n v="60.87"/>
    <n v="0"/>
    <n v="0"/>
    <n v="60.87"/>
    <n v="118.33"/>
    <n v="0.66032400000000002"/>
    <x v="2"/>
  </r>
  <r>
    <x v="17"/>
    <n v="5600"/>
    <n v="0"/>
    <n v="5600"/>
    <n v="2780.38"/>
    <n v="0"/>
    <n v="0"/>
    <n v="2780.38"/>
    <n v="2819.62"/>
    <n v="0.50350399999999995"/>
    <x v="2"/>
  </r>
  <r>
    <x v="18"/>
    <n v="156.80000000000001"/>
    <n v="0"/>
    <n v="156.80000000000001"/>
    <n v="77.849999999999994"/>
    <n v="0"/>
    <n v="0"/>
    <n v="77.849999999999994"/>
    <n v="78.95"/>
    <n v="0.50350799999999996"/>
    <x v="2"/>
  </r>
  <r>
    <x v="19"/>
    <n v="4350"/>
    <n v="4950"/>
    <n v="9300"/>
    <n v="4584.37"/>
    <n v="0"/>
    <n v="0"/>
    <n v="4584.37"/>
    <n v="4715.63"/>
    <n v="0.50705699999999998"/>
    <x v="2"/>
  </r>
  <r>
    <x v="20"/>
    <n v="260.39999999999998"/>
    <n v="0"/>
    <n v="260.39999999999998"/>
    <n v="128.36000000000001"/>
    <n v="0"/>
    <n v="0"/>
    <n v="128.36000000000001"/>
    <n v="132.04"/>
    <n v="0.50706600000000002"/>
    <x v="2"/>
  </r>
  <r>
    <x v="21"/>
    <n v="4950"/>
    <n v="-4950"/>
    <n v="0"/>
    <n v="0"/>
    <n v="0"/>
    <n v="0"/>
    <n v="0"/>
    <n v="0"/>
    <n v="0"/>
    <x v="2"/>
  </r>
  <r>
    <x v="22"/>
    <n v="6644"/>
    <n v="0"/>
    <n v="6644"/>
    <n v="6418.78"/>
    <n v="0"/>
    <n v="0"/>
    <n v="6418.78"/>
    <n v="225.22"/>
    <n v="3.3897999999999998E-2"/>
    <x v="2"/>
  </r>
  <r>
    <x v="23"/>
    <n v="355.1"/>
    <n v="0"/>
    <n v="355.1"/>
    <n v="4119.0600000000004"/>
    <n v="0"/>
    <n v="0"/>
    <n v="4119.0600000000004"/>
    <n v="-3763.96"/>
    <n v="-10.599717999999999"/>
    <x v="2"/>
  </r>
  <r>
    <x v="24"/>
    <n v="6038"/>
    <n v="0"/>
    <n v="6038"/>
    <n v="2159.13"/>
    <n v="0"/>
    <n v="0"/>
    <n v="2159.13"/>
    <n v="3878.87"/>
    <n v="0.64241000000000004"/>
    <x v="2"/>
  </r>
  <r>
    <x v="25"/>
    <n v="0"/>
    <n v="0"/>
    <n v="0"/>
    <n v="0"/>
    <n v="0"/>
    <n v="0"/>
    <n v="0"/>
    <n v="0"/>
    <n v="0"/>
    <x v="2"/>
  </r>
  <r>
    <x v="25"/>
    <n v="1700"/>
    <n v="0"/>
    <n v="1700"/>
    <n v="938.22"/>
    <n v="0"/>
    <n v="0"/>
    <n v="938.22"/>
    <n v="761.78"/>
    <n v="0.448106"/>
    <x v="2"/>
  </r>
  <r>
    <x v="26"/>
    <n v="47.6"/>
    <n v="0"/>
    <n v="47.6"/>
    <n v="26.27"/>
    <n v="0"/>
    <n v="0"/>
    <n v="26.27"/>
    <n v="21.33"/>
    <n v="0.44810899999999998"/>
    <x v="2"/>
  </r>
  <r>
    <x v="27"/>
    <n v="92150"/>
    <n v="-2093"/>
    <n v="90057"/>
    <n v="78245.52"/>
    <n v="0"/>
    <n v="-412.07"/>
    <n v="77833.45"/>
    <n v="12223.55"/>
    <n v="0.13573099999999999"/>
    <x v="2"/>
  </r>
  <r>
    <x v="28"/>
    <n v="10800.85"/>
    <n v="0"/>
    <n v="10800.85"/>
    <n v="71949.47"/>
    <n v="0"/>
    <n v="0"/>
    <n v="71949.47"/>
    <n v="-61148.62"/>
    <n v="-5.6614639999999996"/>
    <x v="2"/>
  </r>
  <r>
    <x v="29"/>
    <n v="158956"/>
    <n v="0"/>
    <n v="158956"/>
    <n v="95305.07"/>
    <n v="0"/>
    <n v="0"/>
    <n v="95305.07"/>
    <n v="63650.93"/>
    <n v="0.40043099999999998"/>
    <x v="2"/>
  </r>
  <r>
    <x v="30"/>
    <n v="134638.51"/>
    <n v="2093"/>
    <n v="136731.51"/>
    <n v="122825.98"/>
    <n v="0"/>
    <n v="0"/>
    <n v="122825.98"/>
    <n v="13905.53"/>
    <n v="0.1017"/>
    <x v="2"/>
  </r>
  <r>
    <x v="31"/>
    <n v="9300"/>
    <n v="0"/>
    <n v="9300"/>
    <n v="7611.49"/>
    <n v="0"/>
    <n v="0"/>
    <n v="7611.49"/>
    <n v="1688.51"/>
    <n v="0.18156"/>
    <x v="2"/>
  </r>
  <r>
    <x v="32"/>
    <n v="260.39999999999998"/>
    <n v="0"/>
    <n v="260.39999999999998"/>
    <n v="213.12"/>
    <n v="0"/>
    <n v="0"/>
    <n v="213.12"/>
    <n v="47.28"/>
    <n v="0.18156700000000001"/>
    <x v="2"/>
  </r>
  <r>
    <x v="33"/>
    <n v="102600"/>
    <n v="0"/>
    <n v="102600"/>
    <n v="92669.759999999995"/>
    <n v="0"/>
    <n v="0"/>
    <n v="92669.759999999995"/>
    <n v="9930.24"/>
    <n v="9.6785999999999997E-2"/>
    <x v="2"/>
  </r>
  <r>
    <x v="34"/>
    <n v="3706.47"/>
    <n v="0"/>
    <n v="3706.47"/>
    <n v="15112.44"/>
    <n v="0"/>
    <n v="0"/>
    <n v="15112.44"/>
    <n v="-11405.97"/>
    <n v="-3.0773130000000002"/>
    <x v="2"/>
  </r>
  <r>
    <x v="35"/>
    <n v="29774"/>
    <n v="0"/>
    <n v="29774"/>
    <n v="13242.51"/>
    <n v="0"/>
    <n v="0"/>
    <n v="13242.51"/>
    <n v="16531.490000000002"/>
    <n v="0.55523199999999995"/>
    <x v="2"/>
  </r>
  <r>
    <x v="36"/>
    <n v="0"/>
    <n v="0"/>
    <n v="0"/>
    <n v="0"/>
    <n v="0"/>
    <n v="0"/>
    <n v="0"/>
    <n v="0"/>
    <n v="0"/>
    <x v="2"/>
  </r>
  <r>
    <x v="37"/>
    <n v="1700561"/>
    <n v="0"/>
    <n v="1700561"/>
    <n v="1700561"/>
    <n v="0"/>
    <n v="0"/>
    <n v="1700561"/>
    <n v="0"/>
    <n v="0"/>
    <x v="2"/>
  </r>
  <r>
    <x v="38"/>
    <n v="50000"/>
    <n v="0"/>
    <n v="50000"/>
    <n v="50000"/>
    <n v="0"/>
    <n v="0"/>
    <n v="50000"/>
    <n v="0"/>
    <n v="0"/>
    <x v="2"/>
  </r>
  <r>
    <x v="39"/>
    <n v="4500"/>
    <n v="0"/>
    <n v="4500"/>
    <n v="4408.2"/>
    <n v="0"/>
    <n v="0"/>
    <n v="4408.2"/>
    <n v="91.8"/>
    <n v="2.0400000000000001E-2"/>
    <x v="2"/>
  </r>
  <r>
    <x v="40"/>
    <n v="126"/>
    <n v="0"/>
    <n v="126"/>
    <n v="123.43"/>
    <n v="0"/>
    <n v="0"/>
    <n v="123.43"/>
    <n v="2.57"/>
    <n v="2.0396999999999998E-2"/>
    <x v="2"/>
  </r>
  <r>
    <x v="41"/>
    <n v="7800"/>
    <n v="0"/>
    <n v="7800"/>
    <n v="7062.21"/>
    <n v="0"/>
    <n v="0"/>
    <n v="7062.21"/>
    <n v="737.79"/>
    <n v="9.4588000000000005E-2"/>
    <x v="2"/>
  </r>
  <r>
    <x v="42"/>
    <n v="218.4"/>
    <n v="0"/>
    <n v="218.4"/>
    <n v="697.75"/>
    <n v="0"/>
    <n v="0"/>
    <n v="697.75"/>
    <n v="-479.35"/>
    <n v="-2.1948259999999999"/>
    <x v="2"/>
  </r>
  <r>
    <x v="43"/>
    <n v="138260"/>
    <n v="0"/>
    <n v="138260"/>
    <n v="118940.68"/>
    <n v="0"/>
    <n v="0"/>
    <n v="118940.68"/>
    <n v="19319.32"/>
    <n v="0.139732"/>
    <x v="2"/>
  </r>
  <r>
    <x v="44"/>
    <n v="3995.71"/>
    <n v="0"/>
    <n v="3995.71"/>
    <n v="3400.65"/>
    <n v="0"/>
    <n v="0"/>
    <n v="3400.65"/>
    <n v="595.05999999999995"/>
    <n v="0.148925"/>
    <x v="2"/>
  </r>
  <r>
    <x v="45"/>
    <n v="4444"/>
    <n v="0"/>
    <n v="4444"/>
    <n v="2510.75"/>
    <n v="0"/>
    <n v="0"/>
    <n v="2510.75"/>
    <n v="1933.25"/>
    <n v="0.435025"/>
    <x v="2"/>
  </r>
  <r>
    <x v="46"/>
    <n v="4000"/>
    <n v="0"/>
    <n v="4000"/>
    <n v="1967.32"/>
    <n v="0"/>
    <n v="0"/>
    <n v="1967.32"/>
    <n v="2032.68"/>
    <n v="0.50817000000000001"/>
    <x v="2"/>
  </r>
  <r>
    <x v="47"/>
    <n v="411.24"/>
    <n v="0"/>
    <n v="411.24"/>
    <n v="2257.87"/>
    <n v="0"/>
    <n v="0"/>
    <n v="2257.87"/>
    <n v="-1846.63"/>
    <n v="-4.4903950000000004"/>
    <x v="2"/>
  </r>
  <r>
    <x v="48"/>
    <n v="10687"/>
    <n v="0"/>
    <n v="10687"/>
    <n v="7242.52"/>
    <n v="0"/>
    <n v="0"/>
    <n v="7242.52"/>
    <n v="3444.48"/>
    <n v="0.32230599999999998"/>
    <x v="2"/>
  </r>
  <r>
    <x v="49"/>
    <n v="10000"/>
    <n v="0"/>
    <n v="10000"/>
    <n v="6464.34"/>
    <n v="0"/>
    <n v="0"/>
    <n v="6464.34"/>
    <n v="3535.66"/>
    <n v="0.35356599999999999"/>
    <x v="2"/>
  </r>
  <r>
    <x v="50"/>
    <n v="280"/>
    <n v="0"/>
    <n v="280"/>
    <n v="180.99"/>
    <n v="0"/>
    <n v="0"/>
    <n v="180.99"/>
    <n v="99.01"/>
    <n v="0.353607"/>
    <x v="2"/>
  </r>
  <r>
    <x v="51"/>
    <n v="13940"/>
    <n v="0"/>
    <n v="13940"/>
    <n v="9939.92"/>
    <n v="0"/>
    <n v="0"/>
    <n v="9939.92"/>
    <n v="4000.08"/>
    <n v="0.28694999999999998"/>
    <x v="2"/>
  </r>
  <r>
    <x v="52"/>
    <n v="390.32"/>
    <n v="0"/>
    <n v="390.32"/>
    <n v="278.33"/>
    <n v="0"/>
    <n v="0"/>
    <n v="278.33"/>
    <n v="111.99"/>
    <n v="0.28691800000000001"/>
    <x v="2"/>
  </r>
  <r>
    <x v="53"/>
    <n v="25100"/>
    <n v="-2500"/>
    <n v="22600"/>
    <n v="19775.86"/>
    <n v="0"/>
    <n v="0"/>
    <n v="19775.86"/>
    <n v="2824.14"/>
    <n v="0.124962"/>
    <x v="2"/>
  </r>
  <r>
    <x v="54"/>
    <n v="702.8"/>
    <n v="0"/>
    <n v="702.8"/>
    <n v="1553.71"/>
    <n v="0"/>
    <n v="0"/>
    <n v="1553.71"/>
    <n v="-850.91"/>
    <n v="-1.2107429999999999"/>
    <x v="2"/>
  </r>
  <r>
    <x v="55"/>
    <n v="20420"/>
    <n v="612.67999999999995"/>
    <n v="21032.68"/>
    <n v="21211.07"/>
    <n v="0"/>
    <n v="0"/>
    <n v="21211.07"/>
    <n v="-178.39"/>
    <n v="-8.482E-3"/>
    <x v="2"/>
  </r>
  <r>
    <x v="56"/>
    <n v="2461.16"/>
    <n v="0"/>
    <n v="2461.16"/>
    <n v="1973.61"/>
    <n v="0"/>
    <n v="0"/>
    <n v="1973.61"/>
    <n v="487.55"/>
    <n v="0.198098"/>
    <x v="2"/>
  </r>
  <r>
    <x v="244"/>
    <n v="9510"/>
    <n v="0"/>
    <n v="9510"/>
    <n v="5585.75"/>
    <n v="0"/>
    <n v="0"/>
    <n v="5585.75"/>
    <n v="3924.25"/>
    <n v="0.41264499999999998"/>
    <x v="2"/>
  </r>
  <r>
    <x v="57"/>
    <n v="57968.4"/>
    <n v="-612.67999999999995"/>
    <n v="57355.72"/>
    <n v="43686.76"/>
    <n v="0"/>
    <n v="0"/>
    <n v="43686.76"/>
    <n v="13668.96"/>
    <n v="0.238319"/>
    <x v="2"/>
  </r>
  <r>
    <x v="58"/>
    <n v="35500"/>
    <n v="0"/>
    <n v="35500"/>
    <n v="33071.919999999998"/>
    <n v="101.71"/>
    <n v="0"/>
    <n v="33173.629999999997"/>
    <n v="2326.37"/>
    <n v="6.5532000000000007E-2"/>
    <x v="2"/>
  </r>
  <r>
    <x v="59"/>
    <n v="1656.2"/>
    <n v="0"/>
    <n v="1656.2"/>
    <n v="8959.5"/>
    <n v="0"/>
    <n v="0"/>
    <n v="8959.5"/>
    <n v="-7303.3"/>
    <n v="-4.4096729999999997"/>
    <x v="2"/>
  </r>
  <r>
    <x v="60"/>
    <n v="23650"/>
    <n v="0"/>
    <n v="23650"/>
    <n v="13560.25"/>
    <n v="0"/>
    <n v="0"/>
    <n v="13560.25"/>
    <n v="10089.75"/>
    <n v="0.42662800000000001"/>
    <x v="2"/>
  </r>
  <r>
    <x v="61"/>
    <n v="5790.09"/>
    <n v="0"/>
    <n v="5790.09"/>
    <n v="2352.83"/>
    <n v="0"/>
    <n v="0"/>
    <n v="2352.83"/>
    <n v="3437.26"/>
    <n v="0.59364499999999998"/>
    <x v="2"/>
  </r>
  <r>
    <x v="62"/>
    <n v="162.12"/>
    <n v="0"/>
    <n v="162.12"/>
    <n v="3503.14"/>
    <n v="0"/>
    <n v="0"/>
    <n v="3503.14"/>
    <n v="-3341.02"/>
    <n v="-20.608315000000001"/>
    <x v="2"/>
  </r>
  <r>
    <x v="63"/>
    <n v="8550"/>
    <n v="0"/>
    <n v="8550"/>
    <n v="7783.87"/>
    <n v="0"/>
    <n v="0"/>
    <n v="7783.87"/>
    <n v="766.13"/>
    <n v="8.9606000000000005E-2"/>
    <x v="2"/>
  </r>
  <r>
    <x v="64"/>
    <n v="239.4"/>
    <n v="0"/>
    <n v="239.4"/>
    <n v="817.96"/>
    <n v="0"/>
    <n v="0"/>
    <n v="817.96"/>
    <n v="-578.55999999999995"/>
    <n v="-2.4167079999999999"/>
    <x v="2"/>
  </r>
  <r>
    <x v="65"/>
    <n v="15000"/>
    <n v="0"/>
    <n v="15000"/>
    <n v="6652.3"/>
    <n v="0"/>
    <n v="0"/>
    <n v="6652.3"/>
    <n v="8347.7000000000007"/>
    <n v="0.55651300000000004"/>
    <x v="2"/>
  </r>
  <r>
    <x v="66"/>
    <n v="420"/>
    <n v="0"/>
    <n v="420"/>
    <n v="186.27"/>
    <n v="0"/>
    <n v="0"/>
    <n v="186.27"/>
    <n v="233.73"/>
    <n v="0.55649999999999999"/>
    <x v="2"/>
  </r>
  <r>
    <x v="67"/>
    <n v="22000"/>
    <n v="0"/>
    <n v="22000"/>
    <n v="16372.84"/>
    <n v="0"/>
    <n v="0"/>
    <n v="16372.84"/>
    <n v="5627.16"/>
    <n v="0.25578000000000001"/>
    <x v="2"/>
  </r>
  <r>
    <x v="68"/>
    <n v="616"/>
    <n v="0"/>
    <n v="616"/>
    <n v="958.43"/>
    <n v="0"/>
    <n v="0"/>
    <n v="958.43"/>
    <n v="-342.43"/>
    <n v="-0.55589299999999997"/>
    <x v="2"/>
  </r>
  <r>
    <x v="69"/>
    <n v="750"/>
    <n v="0"/>
    <n v="750"/>
    <n v="300.92"/>
    <n v="0"/>
    <n v="0"/>
    <n v="300.92"/>
    <n v="449.08"/>
    <n v="0.598773"/>
    <x v="2"/>
  </r>
  <r>
    <x v="70"/>
    <n v="2704.38"/>
    <n v="0"/>
    <n v="2704.38"/>
    <n v="47592.47"/>
    <n v="0"/>
    <n v="0"/>
    <n v="47592.47"/>
    <n v="-44888.09"/>
    <n v="-16.598292000000001"/>
    <x v="2"/>
  </r>
  <r>
    <x v="71"/>
    <n v="95835"/>
    <n v="0"/>
    <n v="95835"/>
    <n v="39924.97"/>
    <n v="0"/>
    <n v="0"/>
    <n v="39924.97"/>
    <n v="55910.03"/>
    <n v="0.583399"/>
    <x v="2"/>
  </r>
  <r>
    <x v="72"/>
    <n v="1500"/>
    <n v="0"/>
    <n v="1500"/>
    <n v="664.92"/>
    <n v="0"/>
    <n v="0"/>
    <n v="664.92"/>
    <n v="835.08"/>
    <n v="0.55671999999999999"/>
    <x v="2"/>
  </r>
  <r>
    <x v="73"/>
    <n v="3486.45"/>
    <n v="0"/>
    <n v="3486.45"/>
    <n v="36473.21"/>
    <n v="0"/>
    <n v="0"/>
    <n v="36473.21"/>
    <n v="-32986.76"/>
    <n v="-9.4614180000000001"/>
    <x v="2"/>
  </r>
  <r>
    <x v="74"/>
    <n v="123016"/>
    <n v="0"/>
    <n v="123016"/>
    <n v="83307.27"/>
    <n v="0"/>
    <n v="0"/>
    <n v="83307.27"/>
    <n v="39708.730000000003"/>
    <n v="0.322793"/>
    <x v="2"/>
  </r>
  <r>
    <x v="75"/>
    <n v="8000"/>
    <n v="0"/>
    <n v="8000"/>
    <n v="7437.14"/>
    <n v="0"/>
    <n v="0"/>
    <n v="7437.14"/>
    <n v="562.86"/>
    <n v="7.0358000000000004E-2"/>
    <x v="2"/>
  </r>
  <r>
    <x v="76"/>
    <n v="224"/>
    <n v="0"/>
    <n v="224"/>
    <n v="208.24"/>
    <n v="0"/>
    <n v="0"/>
    <n v="208.24"/>
    <n v="15.76"/>
    <n v="7.0357000000000003E-2"/>
    <x v="2"/>
  </r>
  <r>
    <x v="77"/>
    <n v="32500"/>
    <n v="0"/>
    <n v="32500"/>
    <n v="16150.42"/>
    <n v="0"/>
    <n v="0"/>
    <n v="16150.42"/>
    <n v="16349.58"/>
    <n v="0.50306399999999996"/>
    <x v="2"/>
  </r>
  <r>
    <x v="78"/>
    <n v="2770.26"/>
    <n v="0"/>
    <n v="2770.26"/>
    <n v="18784.400000000001"/>
    <n v="0"/>
    <n v="0"/>
    <n v="18784.400000000001"/>
    <n v="-16014.14"/>
    <n v="-5.780735"/>
    <x v="2"/>
  </r>
  <r>
    <x v="79"/>
    <n v="66438"/>
    <n v="0"/>
    <n v="66438"/>
    <n v="42601.32"/>
    <n v="0"/>
    <n v="0"/>
    <n v="42601.32"/>
    <n v="23836.68"/>
    <n v="0.35878100000000002"/>
    <x v="2"/>
  </r>
  <r>
    <x v="80"/>
    <n v="2300"/>
    <n v="0"/>
    <n v="2300"/>
    <n v="978.4"/>
    <n v="0"/>
    <n v="-100"/>
    <n v="878.4"/>
    <n v="1421.6"/>
    <n v="0.61808700000000005"/>
    <x v="2"/>
  </r>
  <r>
    <x v="81"/>
    <n v="64.400000000000006"/>
    <n v="0"/>
    <n v="64.400000000000006"/>
    <n v="27.4"/>
    <n v="0"/>
    <n v="0"/>
    <n v="27.4"/>
    <n v="37"/>
    <n v="0.57453399999999999"/>
    <x v="2"/>
  </r>
  <r>
    <x v="82"/>
    <n v="25000"/>
    <n v="0"/>
    <n v="25000"/>
    <n v="22154.11"/>
    <n v="0"/>
    <n v="0"/>
    <n v="22154.11"/>
    <n v="2845.89"/>
    <n v="0.11383600000000001"/>
    <x v="2"/>
  </r>
  <r>
    <x v="83"/>
    <n v="700"/>
    <n v="0"/>
    <n v="700"/>
    <n v="620.30999999999995"/>
    <n v="0"/>
    <n v="0"/>
    <n v="620.30999999999995"/>
    <n v="79.69"/>
    <n v="0.113843"/>
    <x v="2"/>
  </r>
  <r>
    <x v="85"/>
    <n v="174000"/>
    <n v="-1500"/>
    <n v="172500"/>
    <n v="143513.07999999999"/>
    <n v="6388.83"/>
    <n v="0"/>
    <n v="149901.91"/>
    <n v="22598.09"/>
    <n v="0.13100300000000001"/>
    <x v="2"/>
  </r>
  <r>
    <x v="86"/>
    <n v="4872"/>
    <n v="0"/>
    <n v="4872"/>
    <n v="4060.38"/>
    <n v="0"/>
    <n v="0"/>
    <n v="4060.38"/>
    <n v="811.62"/>
    <n v="0.16658899999999999"/>
    <x v="2"/>
  </r>
  <r>
    <x v="245"/>
    <n v="0"/>
    <n v="0"/>
    <n v="0"/>
    <n v="1500"/>
    <n v="0"/>
    <n v="0"/>
    <n v="1500"/>
    <n v="-1500"/>
    <n v="0"/>
    <x v="2"/>
  </r>
  <r>
    <x v="246"/>
    <n v="0"/>
    <n v="1500"/>
    <n v="1500"/>
    <n v="0"/>
    <n v="0"/>
    <n v="0"/>
    <n v="0"/>
    <n v="1500"/>
    <n v="1"/>
    <x v="2"/>
  </r>
  <r>
    <x v="87"/>
    <n v="4159"/>
    <n v="-3643.28"/>
    <n v="515.72"/>
    <n v="492.77"/>
    <n v="0"/>
    <n v="0"/>
    <n v="492.77"/>
    <n v="22.95"/>
    <n v="4.4500999999999999E-2"/>
    <x v="2"/>
  </r>
  <r>
    <x v="88"/>
    <n v="116.45"/>
    <n v="0"/>
    <n v="116.45"/>
    <n v="13.8"/>
    <n v="0"/>
    <n v="0"/>
    <n v="13.8"/>
    <n v="102.65"/>
    <n v="0.881494"/>
    <x v="2"/>
  </r>
  <r>
    <x v="89"/>
    <n v="98608.38"/>
    <n v="-58000"/>
    <n v="40608.379999999997"/>
    <n v="12347.76"/>
    <n v="0"/>
    <n v="0"/>
    <n v="12347.76"/>
    <n v="28260.62"/>
    <n v="0.69593099999999997"/>
    <x v="2"/>
  </r>
  <r>
    <x v="90"/>
    <n v="2761.03"/>
    <n v="-1618.28"/>
    <n v="1142.75"/>
    <n v="9135.14"/>
    <n v="0"/>
    <n v="0"/>
    <n v="9135.14"/>
    <n v="-7992.39"/>
    <n v="-6.9939970000000002"/>
    <x v="2"/>
  </r>
  <r>
    <x v="91"/>
    <n v="23500"/>
    <n v="-660"/>
    <n v="22840"/>
    <n v="19448.009999999998"/>
    <n v="0"/>
    <n v="0"/>
    <n v="19448.009999999998"/>
    <n v="3391.99"/>
    <n v="0.148511"/>
    <x v="2"/>
  </r>
  <r>
    <x v="92"/>
    <n v="842.8"/>
    <n v="0"/>
    <n v="842.8"/>
    <n v="747.82"/>
    <n v="0"/>
    <n v="0"/>
    <n v="747.82"/>
    <n v="94.98"/>
    <n v="0.112696"/>
    <x v="2"/>
  </r>
  <r>
    <x v="93"/>
    <n v="6600"/>
    <n v="660"/>
    <n v="7260"/>
    <n v="7260"/>
    <n v="0"/>
    <n v="0"/>
    <n v="7260"/>
    <n v="0"/>
    <n v="0"/>
    <x v="2"/>
  </r>
  <r>
    <x v="94"/>
    <n v="107508"/>
    <n v="0"/>
    <n v="107508"/>
    <n v="89533.51"/>
    <n v="0"/>
    <n v="0"/>
    <n v="89533.51"/>
    <n v="17974.490000000002"/>
    <n v="0.16719200000000001"/>
    <x v="2"/>
  </r>
  <r>
    <x v="95"/>
    <n v="3854.14"/>
    <n v="0"/>
    <n v="3854.14"/>
    <n v="3192.22"/>
    <n v="0"/>
    <n v="0"/>
    <n v="3192.22"/>
    <n v="661.92"/>
    <n v="0.17174300000000001"/>
    <x v="2"/>
  </r>
  <r>
    <x v="96"/>
    <n v="30140"/>
    <n v="0"/>
    <n v="30140"/>
    <n v="24474.27"/>
    <n v="0"/>
    <n v="0"/>
    <n v="24474.27"/>
    <n v="5665.73"/>
    <n v="0.18798000000000001"/>
    <x v="2"/>
  </r>
  <r>
    <x v="97"/>
    <n v="42575"/>
    <n v="-120"/>
    <n v="42455"/>
    <n v="24832.9"/>
    <n v="0"/>
    <n v="0"/>
    <n v="24832.9"/>
    <n v="17622.099999999999"/>
    <n v="0.41507699999999997"/>
    <x v="2"/>
  </r>
  <r>
    <x v="98"/>
    <n v="1192.0999999999999"/>
    <n v="0"/>
    <n v="1192.0999999999999"/>
    <n v="695.32"/>
    <n v="0"/>
    <n v="0"/>
    <n v="695.32"/>
    <n v="496.78"/>
    <n v="0.41672700000000001"/>
    <x v="2"/>
  </r>
  <r>
    <x v="99"/>
    <n v="0"/>
    <n v="0"/>
    <n v="0"/>
    <n v="0"/>
    <n v="0"/>
    <n v="0"/>
    <n v="0"/>
    <n v="0"/>
    <n v="0"/>
    <x v="2"/>
  </r>
  <r>
    <x v="99"/>
    <n v="7629"/>
    <n v="0"/>
    <n v="7629"/>
    <n v="5922.4"/>
    <n v="0"/>
    <n v="0"/>
    <n v="5922.4"/>
    <n v="1706.6"/>
    <n v="0.22369900000000001"/>
    <x v="2"/>
  </r>
  <r>
    <x v="100"/>
    <n v="1673.67"/>
    <n v="0"/>
    <n v="1673.67"/>
    <n v="10154.16"/>
    <n v="0"/>
    <n v="0"/>
    <n v="10154.16"/>
    <n v="-8480.49"/>
    <n v="-5.0670019999999996"/>
    <x v="2"/>
  </r>
  <r>
    <x v="101"/>
    <n v="52145"/>
    <n v="0"/>
    <n v="52145"/>
    <n v="37123.629999999997"/>
    <n v="0"/>
    <n v="0"/>
    <n v="37123.629999999997"/>
    <n v="15021.37"/>
    <n v="0.28806900000000002"/>
    <x v="2"/>
  </r>
  <r>
    <x v="102"/>
    <n v="20000"/>
    <n v="120"/>
    <n v="20120"/>
    <n v="18523.66"/>
    <n v="0"/>
    <n v="0"/>
    <n v="18523.66"/>
    <n v="1596.34"/>
    <n v="7.9340999999999995E-2"/>
    <x v="2"/>
  </r>
  <r>
    <x v="103"/>
    <n v="560"/>
    <n v="0"/>
    <n v="560"/>
    <n v="518.65"/>
    <n v="0"/>
    <n v="0"/>
    <n v="518.65"/>
    <n v="41.35"/>
    <n v="7.3839000000000002E-2"/>
    <x v="2"/>
  </r>
  <r>
    <x v="104"/>
    <n v="0"/>
    <n v="848040"/>
    <n v="848040"/>
    <n v="0"/>
    <n v="0"/>
    <n v="0"/>
    <n v="0"/>
    <n v="848040"/>
    <n v="1"/>
    <x v="2"/>
  </r>
  <r>
    <x v="104"/>
    <n v="1422000"/>
    <n v="-848040"/>
    <n v="573960"/>
    <n v="455893.16"/>
    <n v="0"/>
    <n v="0"/>
    <n v="455893.16"/>
    <n v="118066.84"/>
    <n v="0.205706"/>
    <x v="2"/>
  </r>
  <r>
    <x v="105"/>
    <n v="85700"/>
    <n v="0"/>
    <n v="85700"/>
    <n v="43114.9"/>
    <n v="0"/>
    <n v="0"/>
    <n v="43114.9"/>
    <n v="42585.1"/>
    <n v="0.49690899999999999"/>
    <x v="2"/>
  </r>
  <r>
    <x v="106"/>
    <n v="73349"/>
    <n v="0"/>
    <n v="73349"/>
    <n v="27135.52"/>
    <n v="0"/>
    <n v="0"/>
    <n v="27135.52"/>
    <n v="46213.48"/>
    <n v="0.63004899999999997"/>
    <x v="2"/>
  </r>
  <r>
    <x v="107"/>
    <n v="2053.77"/>
    <n v="0"/>
    <n v="2053.77"/>
    <n v="759.77"/>
    <n v="0"/>
    <n v="0"/>
    <n v="759.77"/>
    <n v="1294"/>
    <n v="0.63006099999999998"/>
    <x v="2"/>
  </r>
  <r>
    <x v="108"/>
    <n v="450430"/>
    <n v="0"/>
    <n v="450430"/>
    <n v="419495.32"/>
    <n v="0"/>
    <n v="-1152"/>
    <n v="418343.32"/>
    <n v="32086.68"/>
    <n v="7.1235999999999994E-2"/>
    <x v="2"/>
  </r>
  <r>
    <x v="109"/>
    <n v="16157.96"/>
    <n v="0"/>
    <n v="16157.96"/>
    <n v="61699.17"/>
    <n v="0"/>
    <n v="0"/>
    <n v="61699.17"/>
    <n v="-45541.21"/>
    <n v="-2.8184999999999998"/>
    <x v="2"/>
  </r>
  <r>
    <x v="110"/>
    <n v="126640"/>
    <n v="0"/>
    <n v="126640"/>
    <n v="70044.78"/>
    <n v="0"/>
    <n v="0"/>
    <n v="70044.78"/>
    <n v="56595.22"/>
    <n v="0.44689800000000002"/>
    <x v="2"/>
  </r>
  <r>
    <x v="111"/>
    <n v="26700"/>
    <n v="-617.79"/>
    <n v="26082.21"/>
    <n v="17259.27"/>
    <n v="0"/>
    <n v="0"/>
    <n v="17259.27"/>
    <n v="8822.94"/>
    <n v="0.33827400000000002"/>
    <x v="2"/>
  </r>
  <r>
    <x v="112"/>
    <n v="3103.23"/>
    <n v="0"/>
    <n v="3103.23"/>
    <n v="2511.0300000000002"/>
    <n v="0"/>
    <n v="0"/>
    <n v="2511.0300000000002"/>
    <n v="592.20000000000005"/>
    <n v="0.190833"/>
    <x v="2"/>
  </r>
  <r>
    <x v="113"/>
    <n v="16500"/>
    <n v="617.79"/>
    <n v="17117.79"/>
    <n v="16776.79"/>
    <n v="0"/>
    <n v="0"/>
    <n v="16776.79"/>
    <n v="341"/>
    <n v="1.9921000000000001E-2"/>
    <x v="2"/>
  </r>
  <r>
    <x v="114"/>
    <n v="67629.8"/>
    <n v="0"/>
    <n v="67629.8"/>
    <n v="55643.31"/>
    <n v="0"/>
    <n v="0"/>
    <n v="55643.31"/>
    <n v="11986.49"/>
    <n v="0.17723700000000001"/>
    <x v="2"/>
  </r>
  <r>
    <x v="115"/>
    <n v="12567.49"/>
    <n v="-315.3"/>
    <n v="12252.19"/>
    <n v="10690.94"/>
    <n v="0"/>
    <n v="0"/>
    <n v="10690.94"/>
    <n v="1561.25"/>
    <n v="0.12742600000000001"/>
    <x v="2"/>
  </r>
  <r>
    <x v="116"/>
    <n v="6253.18"/>
    <n v="0"/>
    <n v="6253.18"/>
    <n v="4919.62"/>
    <n v="0"/>
    <n v="0"/>
    <n v="4919.62"/>
    <n v="1333.56"/>
    <n v="0.21326100000000001"/>
    <x v="2"/>
  </r>
  <r>
    <x v="117"/>
    <n v="0"/>
    <n v="280"/>
    <n v="280"/>
    <n v="280"/>
    <n v="0"/>
    <n v="0"/>
    <n v="280"/>
    <n v="0"/>
    <n v="0"/>
    <x v="2"/>
  </r>
  <r>
    <x v="118"/>
    <n v="210760.48"/>
    <n v="-280"/>
    <n v="210480.48"/>
    <n v="164728.07"/>
    <n v="0"/>
    <n v="0"/>
    <n v="164728.07"/>
    <n v="45752.41"/>
    <n v="0.21737100000000001"/>
    <x v="2"/>
  </r>
  <r>
    <x v="119"/>
    <n v="39375"/>
    <n v="-2136.75"/>
    <n v="37238.25"/>
    <n v="34666.76"/>
    <n v="214.52"/>
    <n v="0"/>
    <n v="34881.279999999999"/>
    <n v="2356.9699999999998"/>
    <n v="6.3294000000000003E-2"/>
    <x v="2"/>
  </r>
  <r>
    <x v="120"/>
    <n v="1546.02"/>
    <n v="0"/>
    <n v="1546.02"/>
    <n v="1409.48"/>
    <n v="0"/>
    <n v="0"/>
    <n v="1409.48"/>
    <n v="136.54"/>
    <n v="8.8317000000000007E-2"/>
    <x v="2"/>
  </r>
  <r>
    <x v="121"/>
    <n v="15840"/>
    <n v="2136.75"/>
    <n v="17976.75"/>
    <n v="15672.25"/>
    <n v="0"/>
    <n v="0"/>
    <n v="15672.25"/>
    <n v="2304.5"/>
    <n v="0.128193"/>
    <x v="2"/>
  </r>
  <r>
    <x v="122"/>
    <n v="38000"/>
    <n v="0"/>
    <n v="38000"/>
    <n v="26443.86"/>
    <n v="0"/>
    <n v="0"/>
    <n v="26443.86"/>
    <n v="11556.14"/>
    <n v="0.30410900000000002"/>
    <x v="2"/>
  </r>
  <r>
    <x v="123"/>
    <n v="1064"/>
    <n v="0"/>
    <n v="1064"/>
    <n v="740.45"/>
    <n v="0"/>
    <n v="0"/>
    <n v="740.45"/>
    <n v="323.55"/>
    <n v="0.30408800000000002"/>
    <x v="2"/>
  </r>
  <r>
    <x v="124"/>
    <n v="175236"/>
    <n v="-137.81"/>
    <n v="175098.19"/>
    <n v="154530.89000000001"/>
    <n v="0"/>
    <n v="-1172.68"/>
    <n v="153358.21"/>
    <n v="21739.98"/>
    <n v="0.12415900000000001"/>
    <x v="2"/>
  </r>
  <r>
    <x v="125"/>
    <n v="5978.66"/>
    <n v="0"/>
    <n v="5978.66"/>
    <n v="5402.81"/>
    <n v="0"/>
    <n v="0"/>
    <n v="5402.81"/>
    <n v="575.85"/>
    <n v="9.6318000000000001E-2"/>
    <x v="2"/>
  </r>
  <r>
    <x v="126"/>
    <n v="38287.5"/>
    <n v="137.81"/>
    <n v="38425.31"/>
    <n v="38425.31"/>
    <n v="0"/>
    <n v="0"/>
    <n v="38425.31"/>
    <n v="0"/>
    <n v="0"/>
    <x v="2"/>
  </r>
  <r>
    <x v="127"/>
    <n v="176500"/>
    <n v="0"/>
    <n v="176500"/>
    <n v="170420.83"/>
    <n v="140.02000000000001"/>
    <n v="0"/>
    <n v="170560.85"/>
    <n v="5939.15"/>
    <n v="3.3649999999999999E-2"/>
    <x v="2"/>
  </r>
  <r>
    <x v="128"/>
    <n v="4942"/>
    <n v="0"/>
    <n v="4942"/>
    <n v="4771.78"/>
    <n v="0"/>
    <n v="0"/>
    <n v="4771.78"/>
    <n v="170.22"/>
    <n v="3.4444000000000002E-2"/>
    <x v="2"/>
  </r>
  <r>
    <x v="129"/>
    <n v="0"/>
    <n v="0"/>
    <n v="0"/>
    <n v="0"/>
    <n v="0"/>
    <n v="0"/>
    <n v="0"/>
    <n v="0"/>
    <n v="0"/>
    <x v="2"/>
  </r>
  <r>
    <x v="130"/>
    <n v="13800"/>
    <n v="1200"/>
    <n v="15000"/>
    <n v="13596.22"/>
    <n v="0"/>
    <n v="0"/>
    <n v="13596.22"/>
    <n v="1403.78"/>
    <n v="9.3585000000000002E-2"/>
    <x v="2"/>
  </r>
  <r>
    <x v="131"/>
    <n v="2241.39"/>
    <n v="0"/>
    <n v="2241.39"/>
    <n v="1411.92"/>
    <n v="0"/>
    <n v="0"/>
    <n v="1411.92"/>
    <n v="829.47"/>
    <n v="0.37006899999999998"/>
    <x v="2"/>
  </r>
  <r>
    <x v="132"/>
    <n v="66249.600000000006"/>
    <n v="-1200"/>
    <n v="65049.599999999999"/>
    <n v="36828.080000000002"/>
    <n v="0"/>
    <n v="0"/>
    <n v="36828.080000000002"/>
    <n v="28221.52"/>
    <n v="0.43384600000000001"/>
    <x v="2"/>
  </r>
  <r>
    <x v="133"/>
    <n v="10000"/>
    <n v="0"/>
    <n v="10000"/>
    <n v="7401.62"/>
    <n v="0"/>
    <n v="0"/>
    <n v="7401.62"/>
    <n v="2598.38"/>
    <n v="0.25983800000000001"/>
    <x v="2"/>
  </r>
  <r>
    <x v="134"/>
    <n v="280"/>
    <n v="0"/>
    <n v="280"/>
    <n v="207.25"/>
    <n v="0"/>
    <n v="0"/>
    <n v="207.25"/>
    <n v="72.75"/>
    <n v="0.25982100000000002"/>
    <x v="2"/>
  </r>
  <r>
    <x v="135"/>
    <n v="20300"/>
    <n v="-1618.7"/>
    <n v="18681.3"/>
    <n v="10511.5"/>
    <n v="0"/>
    <n v="0"/>
    <n v="10511.5"/>
    <n v="8169.8"/>
    <n v="0.43732500000000002"/>
    <x v="2"/>
  </r>
  <r>
    <x v="136"/>
    <n v="4877.3500000000004"/>
    <n v="0"/>
    <n v="4877.3500000000004"/>
    <n v="7689.39"/>
    <n v="0"/>
    <n v="0"/>
    <n v="7689.39"/>
    <n v="-2812.04"/>
    <n v="-0.57655100000000004"/>
    <x v="2"/>
  </r>
  <r>
    <x v="137"/>
    <n v="7590"/>
    <n v="0"/>
    <n v="7590"/>
    <n v="2596"/>
    <n v="0"/>
    <n v="0"/>
    <n v="2596"/>
    <n v="4994"/>
    <n v="0.65797099999999997"/>
    <x v="2"/>
  </r>
  <r>
    <x v="138"/>
    <n v="146301.20000000001"/>
    <n v="1618.7"/>
    <n v="147919.9"/>
    <n v="112777.34"/>
    <n v="0"/>
    <n v="0"/>
    <n v="112777.34"/>
    <n v="35142.559999999998"/>
    <n v="0.23757800000000001"/>
    <x v="2"/>
  </r>
  <r>
    <x v="139"/>
    <n v="5500"/>
    <n v="0"/>
    <n v="5500"/>
    <n v="4687.37"/>
    <n v="0"/>
    <n v="0"/>
    <n v="4687.37"/>
    <n v="812.63"/>
    <n v="0.14775099999999999"/>
    <x v="2"/>
  </r>
  <r>
    <x v="140"/>
    <n v="154"/>
    <n v="0"/>
    <n v="154"/>
    <n v="131.25"/>
    <n v="0"/>
    <n v="0"/>
    <n v="131.25"/>
    <n v="22.75"/>
    <n v="0.147727"/>
    <x v="2"/>
  </r>
  <r>
    <x v="141"/>
    <n v="35000"/>
    <n v="-2500"/>
    <n v="32500"/>
    <n v="23944.25"/>
    <n v="0"/>
    <n v="0"/>
    <n v="23944.25"/>
    <n v="8555.75"/>
    <n v="0.26325399999999999"/>
    <x v="2"/>
  </r>
  <r>
    <x v="142"/>
    <n v="980"/>
    <n v="-70"/>
    <n v="910"/>
    <n v="670.44"/>
    <n v="0"/>
    <n v="0"/>
    <n v="670.44"/>
    <n v="239.56"/>
    <n v="0.26325300000000001"/>
    <x v="2"/>
  </r>
  <r>
    <x v="143"/>
    <n v="28000"/>
    <n v="0"/>
    <n v="28000"/>
    <n v="19878.47"/>
    <n v="0"/>
    <n v="0"/>
    <n v="19878.47"/>
    <n v="8121.53"/>
    <n v="0.29005500000000001"/>
    <x v="2"/>
  </r>
  <r>
    <x v="144"/>
    <n v="2035.6"/>
    <n v="0"/>
    <n v="2035.6"/>
    <n v="1634.87"/>
    <n v="0"/>
    <n v="0"/>
    <n v="1634.87"/>
    <n v="400.73"/>
    <n v="0.19686100000000001"/>
    <x v="2"/>
  </r>
  <r>
    <x v="145"/>
    <n v="44700"/>
    <n v="0"/>
    <n v="44700"/>
    <n v="38509.800000000003"/>
    <n v="0"/>
    <n v="0"/>
    <n v="38509.800000000003"/>
    <n v="6190.2"/>
    <n v="0.13848299999999999"/>
    <x v="2"/>
  </r>
  <r>
    <x v="146"/>
    <n v="50000"/>
    <n v="-7250"/>
    <n v="42750"/>
    <n v="5178.6400000000003"/>
    <n v="0"/>
    <n v="0"/>
    <n v="5178.6400000000003"/>
    <n v="37571.360000000001"/>
    <n v="0.87886200000000003"/>
    <x v="2"/>
  </r>
  <r>
    <x v="148"/>
    <n v="1400"/>
    <n v="-197.86"/>
    <n v="1202.1400000000001"/>
    <n v="10145"/>
    <n v="0"/>
    <n v="0"/>
    <n v="10145"/>
    <n v="-8942.86"/>
    <n v="-7.4391170000000004"/>
    <x v="2"/>
  </r>
  <r>
    <x v="149"/>
    <n v="6468"/>
    <n v="3028.55"/>
    <n v="9496.5499999999993"/>
    <n v="8197.2800000000007"/>
    <n v="0"/>
    <n v="0"/>
    <n v="8197.2800000000007"/>
    <n v="1299.27"/>
    <n v="0.13681499999999999"/>
    <x v="2"/>
  </r>
  <r>
    <x v="150"/>
    <n v="5750.09"/>
    <n v="0"/>
    <n v="5750.09"/>
    <n v="5381"/>
    <n v="0"/>
    <n v="0"/>
    <n v="5381"/>
    <n v="369.09"/>
    <n v="6.4188999999999996E-2"/>
    <x v="2"/>
  </r>
  <r>
    <x v="151"/>
    <n v="39949.85"/>
    <n v="-1000"/>
    <n v="38949.85"/>
    <n v="27067.52"/>
    <n v="0"/>
    <n v="0"/>
    <n v="27067.52"/>
    <n v="11882.33"/>
    <n v="0.30506699999999998"/>
    <x v="2"/>
  </r>
  <r>
    <x v="152"/>
    <n v="158942.46"/>
    <n v="-2028.55"/>
    <n v="156913.91"/>
    <n v="156913.85999999999"/>
    <n v="0"/>
    <n v="0"/>
    <n v="156913.85999999999"/>
    <n v="0.05"/>
    <n v="0"/>
    <x v="2"/>
  </r>
  <r>
    <x v="153"/>
    <n v="3700"/>
    <n v="0"/>
    <n v="3700"/>
    <n v="1888.63"/>
    <n v="0"/>
    <n v="0"/>
    <n v="1888.63"/>
    <n v="1811.37"/>
    <n v="0.48955900000000002"/>
    <x v="2"/>
  </r>
  <r>
    <x v="154"/>
    <n v="660.1"/>
    <n v="0"/>
    <n v="660.1"/>
    <n v="256.97000000000003"/>
    <n v="0"/>
    <n v="0"/>
    <n v="256.97000000000003"/>
    <n v="403.13"/>
    <n v="0.61070999999999998"/>
    <x v="2"/>
  </r>
  <r>
    <x v="155"/>
    <n v="19875"/>
    <n v="0"/>
    <n v="19875"/>
    <n v="7288.82"/>
    <n v="0"/>
    <n v="0"/>
    <n v="7288.82"/>
    <n v="12586.18"/>
    <n v="0.63326700000000002"/>
    <x v="2"/>
  </r>
  <r>
    <x v="156"/>
    <n v="1720"/>
    <n v="0"/>
    <n v="1720"/>
    <n v="1445.05"/>
    <n v="0"/>
    <n v="0"/>
    <n v="1445.05"/>
    <n v="274.95"/>
    <n v="0.159855"/>
    <x v="2"/>
  </r>
  <r>
    <x v="157"/>
    <n v="302.18"/>
    <n v="0"/>
    <n v="302.18"/>
    <n v="2903.97"/>
    <n v="0"/>
    <n v="0"/>
    <n v="2903.97"/>
    <n v="-2601.79"/>
    <n v="-8.6100670000000008"/>
    <x v="2"/>
  </r>
  <r>
    <x v="158"/>
    <n v="9072"/>
    <n v="0"/>
    <n v="9072"/>
    <n v="6197"/>
    <n v="0"/>
    <n v="0"/>
    <n v="6197"/>
    <n v="2875"/>
    <n v="0.316909"/>
    <x v="2"/>
  </r>
  <r>
    <x v="159"/>
    <n v="31850"/>
    <n v="2687.86"/>
    <n v="34537.86"/>
    <n v="30653.919999999998"/>
    <n v="0"/>
    <n v="0"/>
    <n v="30653.919999999998"/>
    <n v="3883.94"/>
    <n v="0.112455"/>
    <x v="2"/>
  </r>
  <r>
    <x v="160"/>
    <n v="2119.6"/>
    <n v="0"/>
    <n v="2119.6"/>
    <n v="2017.53"/>
    <n v="0"/>
    <n v="0"/>
    <n v="2017.53"/>
    <n v="102.07"/>
    <n v="4.8155000000000003E-2"/>
    <x v="2"/>
  </r>
  <r>
    <x v="161"/>
    <n v="43850"/>
    <n v="-2372.56"/>
    <n v="41477.440000000002"/>
    <n v="41400.25"/>
    <n v="0"/>
    <n v="0"/>
    <n v="41400.25"/>
    <n v="77.19"/>
    <n v="1.861E-3"/>
    <x v="2"/>
  </r>
  <r>
    <x v="162"/>
    <n v="21100"/>
    <n v="-839.63"/>
    <n v="20260.37"/>
    <n v="6567.62"/>
    <n v="0"/>
    <n v="0"/>
    <n v="6567.62"/>
    <n v="13692.75"/>
    <n v="0.67583899999999997"/>
    <x v="2"/>
  </r>
  <r>
    <x v="163"/>
    <n v="4554.6499999999996"/>
    <n v="0"/>
    <n v="4554.6499999999996"/>
    <n v="4171.22"/>
    <n v="0"/>
    <n v="0"/>
    <n v="4171.22"/>
    <n v="383.43"/>
    <n v="8.4183999999999995E-2"/>
    <x v="2"/>
  </r>
  <r>
    <x v="164"/>
    <n v="7840"/>
    <n v="1813"/>
    <n v="9653"/>
    <n v="9653"/>
    <n v="0"/>
    <n v="0"/>
    <n v="9653"/>
    <n v="0"/>
    <n v="0"/>
    <x v="2"/>
  </r>
  <r>
    <x v="165"/>
    <n v="133726.14000000001"/>
    <n v="-973.37"/>
    <n v="132752.76999999999"/>
    <n v="132752.70000000001"/>
    <n v="0"/>
    <n v="0"/>
    <n v="132752.70000000001"/>
    <n v="7.0000000000000007E-2"/>
    <n v="9.9999999999999995E-7"/>
    <x v="2"/>
  </r>
  <r>
    <x v="166"/>
    <n v="30000"/>
    <n v="31000"/>
    <n v="61000"/>
    <n v="53620.13"/>
    <n v="0"/>
    <n v="0"/>
    <n v="53620.13"/>
    <n v="7379.87"/>
    <n v="0.12098100000000001"/>
    <x v="2"/>
  </r>
  <r>
    <x v="167"/>
    <n v="840"/>
    <n v="862.28"/>
    <n v="1702.28"/>
    <n v="1501.37"/>
    <n v="0"/>
    <n v="0"/>
    <n v="1501.37"/>
    <n v="200.91"/>
    <n v="0.118024"/>
    <x v="2"/>
  </r>
  <r>
    <x v="168"/>
    <n v="2000"/>
    <n v="0"/>
    <n v="2000"/>
    <n v="0"/>
    <n v="0"/>
    <n v="0"/>
    <n v="0"/>
    <n v="2000"/>
    <n v="1"/>
    <x v="2"/>
  </r>
  <r>
    <x v="169"/>
    <n v="56"/>
    <n v="0"/>
    <n v="56"/>
    <n v="0"/>
    <n v="0"/>
    <n v="0"/>
    <n v="0"/>
    <n v="56"/>
    <n v="1"/>
    <x v="2"/>
  </r>
  <r>
    <x v="170"/>
    <n v="63000"/>
    <n v="0"/>
    <n v="63000"/>
    <n v="47342.15"/>
    <n v="0"/>
    <n v="0"/>
    <n v="47342.15"/>
    <n v="15657.85"/>
    <n v="0.24853700000000001"/>
    <x v="2"/>
  </r>
  <r>
    <x v="171"/>
    <n v="1764"/>
    <n v="0"/>
    <n v="1764"/>
    <n v="1325.58"/>
    <n v="0"/>
    <n v="0"/>
    <n v="1325.58"/>
    <n v="438.42"/>
    <n v="0.24853700000000001"/>
    <x v="2"/>
  </r>
  <r>
    <x v="172"/>
    <n v="11930"/>
    <n v="2000"/>
    <n v="13930"/>
    <n v="11470.29"/>
    <n v="0"/>
    <n v="0"/>
    <n v="11470.29"/>
    <n v="2459.71"/>
    <n v="0.17657600000000001"/>
    <x v="2"/>
  </r>
  <r>
    <x v="173"/>
    <n v="1615.32"/>
    <n v="0"/>
    <n v="1615.32"/>
    <n v="1340.5"/>
    <n v="0"/>
    <n v="0"/>
    <n v="1340.5"/>
    <n v="274.82"/>
    <n v="0.17013300000000001"/>
    <x v="2"/>
  </r>
  <r>
    <x v="174"/>
    <n v="45760"/>
    <n v="-2000"/>
    <n v="43760"/>
    <n v="36404.26"/>
    <n v="0"/>
    <n v="0"/>
    <n v="36404.26"/>
    <n v="7355.74"/>
    <n v="0.16809299999999999"/>
    <x v="2"/>
  </r>
  <r>
    <x v="175"/>
    <n v="12560"/>
    <n v="0"/>
    <n v="12560"/>
    <n v="8253.25"/>
    <n v="0"/>
    <n v="0"/>
    <n v="8253.25"/>
    <n v="4306.75"/>
    <n v="0.34289399999999998"/>
    <x v="2"/>
  </r>
  <r>
    <x v="176"/>
    <n v="2802.8"/>
    <n v="0"/>
    <n v="2802.8"/>
    <n v="16703.07"/>
    <n v="0"/>
    <n v="0"/>
    <n v="16703.07"/>
    <n v="-13900.27"/>
    <n v="-4.9594230000000001"/>
    <x v="2"/>
  </r>
  <r>
    <x v="177"/>
    <n v="87540"/>
    <n v="0"/>
    <n v="87540"/>
    <n v="69334.37"/>
    <n v="0"/>
    <n v="0"/>
    <n v="69334.37"/>
    <n v="18205.63"/>
    <n v="0.20796899999999999"/>
    <x v="2"/>
  </r>
  <r>
    <x v="178"/>
    <n v="19500"/>
    <n v="0"/>
    <n v="19500"/>
    <n v="18885.53"/>
    <n v="183.16"/>
    <n v="0"/>
    <n v="19068.689999999999"/>
    <n v="431.31"/>
    <n v="2.2117999999999999E-2"/>
    <x v="2"/>
  </r>
  <r>
    <x v="179"/>
    <n v="546"/>
    <n v="0"/>
    <n v="546"/>
    <n v="528.79999999999995"/>
    <n v="0"/>
    <n v="0"/>
    <n v="528.79999999999995"/>
    <n v="17.2"/>
    <n v="3.1502000000000002E-2"/>
    <x v="2"/>
  </r>
  <r>
    <x v="180"/>
    <n v="11500"/>
    <n v="0"/>
    <n v="11500"/>
    <n v="8361.31"/>
    <n v="0"/>
    <n v="0"/>
    <n v="8361.31"/>
    <n v="3138.69"/>
    <n v="0.27293000000000001"/>
    <x v="2"/>
  </r>
  <r>
    <x v="181"/>
    <n v="322"/>
    <n v="0"/>
    <n v="322"/>
    <n v="234.12"/>
    <n v="0"/>
    <n v="0"/>
    <n v="234.12"/>
    <n v="87.88"/>
    <n v="0.27291900000000002"/>
    <x v="2"/>
  </r>
  <r>
    <x v="182"/>
    <n v="12000"/>
    <n v="0"/>
    <n v="12000"/>
    <n v="10201.41"/>
    <n v="0"/>
    <n v="0"/>
    <n v="10201.41"/>
    <n v="1798.59"/>
    <n v="0.14988299999999999"/>
    <x v="2"/>
  </r>
  <r>
    <x v="183"/>
    <n v="336"/>
    <n v="0"/>
    <n v="336"/>
    <n v="285.64"/>
    <n v="0"/>
    <n v="0"/>
    <n v="285.64"/>
    <n v="50.36"/>
    <n v="0.14988099999999999"/>
    <x v="2"/>
  </r>
  <r>
    <x v="232"/>
    <n v="0"/>
    <n v="0"/>
    <n v="0"/>
    <n v="0"/>
    <n v="0"/>
    <n v="0"/>
    <n v="0"/>
    <n v="0"/>
    <n v="0"/>
    <x v="2"/>
  </r>
  <r>
    <x v="232"/>
    <n v="55000"/>
    <n v="0"/>
    <n v="55000"/>
    <n v="0"/>
    <n v="0"/>
    <n v="0"/>
    <n v="0"/>
    <n v="55000"/>
    <n v="1"/>
    <x v="2"/>
  </r>
  <r>
    <x v="233"/>
    <n v="1540"/>
    <n v="0"/>
    <n v="1540"/>
    <n v="-0.01"/>
    <n v="0"/>
    <n v="0"/>
    <n v="-0.01"/>
    <n v="1540.01"/>
    <n v="1.000006"/>
    <x v="2"/>
  </r>
  <r>
    <x v="234"/>
    <n v="67000"/>
    <n v="0"/>
    <n v="67000"/>
    <n v="0"/>
    <n v="0"/>
    <n v="0"/>
    <n v="0"/>
    <n v="67000"/>
    <n v="1"/>
    <x v="2"/>
  </r>
  <r>
    <x v="235"/>
    <n v="1876"/>
    <n v="0"/>
    <n v="1876"/>
    <n v="0"/>
    <n v="0"/>
    <n v="0"/>
    <n v="0"/>
    <n v="1876"/>
    <n v="1"/>
    <x v="2"/>
  </r>
  <r>
    <x v="236"/>
    <n v="10000"/>
    <n v="0"/>
    <n v="10000"/>
    <n v="0"/>
    <n v="0"/>
    <n v="0"/>
    <n v="0"/>
    <n v="10000"/>
    <n v="1"/>
    <x v="2"/>
  </r>
  <r>
    <x v="237"/>
    <n v="280"/>
    <n v="0"/>
    <n v="280"/>
    <n v="0"/>
    <n v="0"/>
    <n v="0"/>
    <n v="0"/>
    <n v="280"/>
    <n v="1"/>
    <x v="2"/>
  </r>
  <r>
    <x v="247"/>
    <n v="186.77"/>
    <n v="0"/>
    <n v="186.77"/>
    <n v="0"/>
    <n v="0"/>
    <n v="0"/>
    <n v="0"/>
    <n v="186.77"/>
    <n v="1"/>
    <x v="2"/>
  </r>
  <r>
    <x v="248"/>
    <n v="5.23"/>
    <n v="0"/>
    <n v="5.23"/>
    <n v="0"/>
    <n v="0"/>
    <n v="0"/>
    <n v="0"/>
    <n v="5.23"/>
    <n v="1"/>
    <x v="2"/>
  </r>
  <r>
    <x v="184"/>
    <n v="75154"/>
    <n v="15000"/>
    <n v="90154"/>
    <n v="77408.08"/>
    <n v="0"/>
    <n v="0"/>
    <n v="77408.08"/>
    <n v="12745.92"/>
    <n v="0.141379"/>
    <x v="2"/>
  </r>
  <r>
    <x v="185"/>
    <n v="8082.46"/>
    <n v="0"/>
    <n v="8082.46"/>
    <n v="20827.18"/>
    <n v="0"/>
    <n v="0"/>
    <n v="20827.18"/>
    <n v="-12744.72"/>
    <n v="-1.576837"/>
    <x v="2"/>
  </r>
  <r>
    <x v="186"/>
    <n v="39600"/>
    <n v="0"/>
    <n v="39600"/>
    <n v="23890.71"/>
    <n v="0"/>
    <n v="0"/>
    <n v="23890.71"/>
    <n v="15709.29"/>
    <n v="0.39669900000000002"/>
    <x v="2"/>
  </r>
  <r>
    <x v="187"/>
    <n v="173905.2"/>
    <n v="-15000"/>
    <n v="158905.20000000001"/>
    <n v="106477.17"/>
    <n v="0"/>
    <n v="0"/>
    <n v="106477.17"/>
    <n v="52428.03"/>
    <n v="0.32993299999999998"/>
    <x v="2"/>
  </r>
  <r>
    <x v="249"/>
    <n v="0"/>
    <n v="0"/>
    <n v="0"/>
    <n v="0"/>
    <n v="0"/>
    <n v="0"/>
    <n v="0"/>
    <n v="0"/>
    <n v="0"/>
    <x v="2"/>
  </r>
  <r>
    <x v="188"/>
    <n v="1846608"/>
    <n v="0"/>
    <n v="1846608"/>
    <n v="1846608"/>
    <n v="0"/>
    <n v="0"/>
    <n v="1846608"/>
    <n v="0"/>
    <n v="0"/>
    <x v="2"/>
  </r>
  <r>
    <x v="189"/>
    <n v="92500"/>
    <n v="-4889.5"/>
    <n v="87610.5"/>
    <n v="47144.11"/>
    <n v="0"/>
    <n v="0"/>
    <n v="47144.11"/>
    <n v="40466.39"/>
    <n v="0.46189000000000002"/>
    <x v="2"/>
  </r>
  <r>
    <x v="190"/>
    <n v="5311.76"/>
    <n v="0"/>
    <n v="5311.76"/>
    <n v="4178.71"/>
    <n v="0"/>
    <n v="0"/>
    <n v="4178.71"/>
    <n v="1133.05"/>
    <n v="0.21331"/>
    <x v="2"/>
  </r>
  <r>
    <x v="191"/>
    <n v="7920"/>
    <n v="4889.5"/>
    <n v="12809.5"/>
    <n v="12809.5"/>
    <n v="0"/>
    <n v="0"/>
    <n v="12809.5"/>
    <n v="0"/>
    <n v="0"/>
    <x v="2"/>
  </r>
  <r>
    <x v="192"/>
    <n v="98024.9"/>
    <n v="0"/>
    <n v="98024.9"/>
    <n v="96527.89"/>
    <n v="0"/>
    <n v="0"/>
    <n v="96527.89"/>
    <n v="1497.01"/>
    <n v="1.5272000000000001E-2"/>
    <x v="2"/>
  </r>
  <r>
    <x v="193"/>
    <n v="2744.7"/>
    <n v="0"/>
    <n v="2744.7"/>
    <n v="2702.78"/>
    <n v="0"/>
    <n v="0"/>
    <n v="2702.78"/>
    <n v="41.92"/>
    <n v="1.5273E-2"/>
    <x v="2"/>
  </r>
  <r>
    <x v="194"/>
    <n v="18550"/>
    <n v="0"/>
    <n v="18550"/>
    <n v="13495.5"/>
    <n v="0"/>
    <n v="0"/>
    <n v="13495.5"/>
    <n v="5054.5"/>
    <n v="0.27248"/>
    <x v="2"/>
  </r>
  <r>
    <x v="195"/>
    <n v="611.79999999999995"/>
    <n v="0"/>
    <n v="611.79999999999995"/>
    <n v="434.54"/>
    <n v="0"/>
    <n v="0"/>
    <n v="434.54"/>
    <n v="177.26"/>
    <n v="0.28973500000000002"/>
    <x v="2"/>
  </r>
  <r>
    <x v="196"/>
    <n v="3300"/>
    <n v="0"/>
    <n v="3300"/>
    <n v="2024"/>
    <n v="0"/>
    <n v="0"/>
    <n v="2024"/>
    <n v="1276"/>
    <n v="0.38666699999999998"/>
    <x v="2"/>
  </r>
  <r>
    <x v="197"/>
    <n v="13000"/>
    <n v="-750"/>
    <n v="12250"/>
    <n v="1149.5999999999999"/>
    <n v="0"/>
    <n v="0"/>
    <n v="1149.5999999999999"/>
    <n v="11100.4"/>
    <n v="0.90615500000000004"/>
    <x v="2"/>
  </r>
  <r>
    <x v="198"/>
    <n v="364"/>
    <n v="47.67"/>
    <n v="411.67"/>
    <n v="32.19"/>
    <n v="0"/>
    <n v="0"/>
    <n v="32.19"/>
    <n v="379.48"/>
    <n v="0.92180600000000001"/>
    <x v="2"/>
  </r>
  <r>
    <x v="199"/>
    <n v="1400"/>
    <n v="0"/>
    <n v="1400"/>
    <n v="1234.6500000000001"/>
    <n v="0"/>
    <n v="0"/>
    <n v="1234.6500000000001"/>
    <n v="165.35"/>
    <n v="0.118107"/>
    <x v="2"/>
  </r>
  <r>
    <x v="200"/>
    <n v="390.88"/>
    <n v="0"/>
    <n v="390.88"/>
    <n v="298.95"/>
    <n v="0"/>
    <n v="0"/>
    <n v="298.95"/>
    <n v="91.93"/>
    <n v="0.23518700000000001"/>
    <x v="2"/>
  </r>
  <r>
    <x v="201"/>
    <n v="12560"/>
    <n v="0"/>
    <n v="12560"/>
    <n v="9442.25"/>
    <n v="0"/>
    <n v="0"/>
    <n v="9442.25"/>
    <n v="3117.75"/>
    <n v="0.24822900000000001"/>
    <x v="2"/>
  </r>
  <r>
    <x v="250"/>
    <n v="3000"/>
    <n v="0"/>
    <n v="3000"/>
    <n v="0"/>
    <n v="0"/>
    <n v="0"/>
    <n v="0"/>
    <n v="3000"/>
    <n v="1"/>
    <x v="2"/>
  </r>
  <r>
    <x v="251"/>
    <n v="84"/>
    <n v="0"/>
    <n v="84"/>
    <n v="0"/>
    <n v="0"/>
    <n v="0"/>
    <n v="0"/>
    <n v="84"/>
    <n v="1"/>
    <x v="2"/>
  </r>
  <r>
    <x v="252"/>
    <n v="0"/>
    <n v="26990"/>
    <n v="26990"/>
    <n v="26990"/>
    <n v="0"/>
    <n v="0"/>
    <n v="26990"/>
    <n v="0"/>
    <n v="0"/>
    <x v="2"/>
  </r>
  <r>
    <x v="252"/>
    <n v="50000"/>
    <n v="3010"/>
    <n v="53010"/>
    <n v="49986.09"/>
    <n v="0"/>
    <n v="0"/>
    <n v="49986.09"/>
    <n v="3023.91"/>
    <n v="5.7043999999999997E-2"/>
    <x v="2"/>
  </r>
  <r>
    <x v="253"/>
    <n v="1400"/>
    <n v="840"/>
    <n v="2240"/>
    <n v="2155.33"/>
    <n v="0"/>
    <n v="0"/>
    <n v="2155.33"/>
    <n v="84.67"/>
    <n v="3.7798999999999999E-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959DCA7-5C5A-4378-B646-C1097AC711C8}" name="PivotTable4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Y260" firstHeaderRow="1" firstDataRow="3" firstDataCol="1"/>
  <pivotFields count="11">
    <pivotField axis="axisRow" showAll="0">
      <items count="255">
        <item x="0"/>
        <item x="1"/>
        <item x="2"/>
        <item x="3"/>
        <item x="204"/>
        <item x="205"/>
        <item x="206"/>
        <item x="207"/>
        <item x="208"/>
        <item x="209"/>
        <item x="241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4"/>
        <item x="5"/>
        <item x="226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2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228"/>
        <item x="91"/>
        <item x="92"/>
        <item x="93"/>
        <item x="94"/>
        <item x="95"/>
        <item x="96"/>
        <item x="229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230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231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232"/>
        <item x="233"/>
        <item x="234"/>
        <item x="235"/>
        <item x="236"/>
        <item x="237"/>
        <item x="247"/>
        <item x="248"/>
        <item x="184"/>
        <item x="185"/>
        <item x="186"/>
        <item x="187"/>
        <item x="188"/>
        <item x="189"/>
        <item x="190"/>
        <item x="191"/>
        <item x="238"/>
        <item x="239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40"/>
        <item x="242"/>
        <item x="243"/>
        <item x="244"/>
        <item x="245"/>
        <item x="246"/>
        <item x="249"/>
        <item x="250"/>
        <item x="251"/>
        <item x="252"/>
        <item x="253"/>
        <item t="default"/>
      </items>
    </pivotField>
    <pivotField dataField="1" numFmtId="166" showAll="0"/>
    <pivotField dataField="1" numFmtId="166" showAll="0"/>
    <pivotField dataField="1" numFmtId="166" showAll="0"/>
    <pivotField dataField="1" numFmtId="166" showAll="0"/>
    <pivotField numFmtId="166" showAll="0"/>
    <pivotField numFmtId="167" showAll="0"/>
    <pivotField dataField="1" numFmtId="166" showAll="0"/>
    <pivotField dataField="1" numFmtId="166" showAll="0"/>
    <pivotField numFmtId="165" showAll="0"/>
    <pivotField axis="axisCol" showAll="0">
      <items count="4">
        <item x="1"/>
        <item x="0"/>
        <item x="2"/>
        <item t="default"/>
      </items>
    </pivotField>
  </pivotFields>
  <rowFields count="1">
    <field x="0"/>
  </rowFields>
  <rowItems count="2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 t="grand">
      <x/>
    </i>
  </rowItems>
  <colFields count="2">
    <field x="10"/>
    <field x="-2"/>
  </colFields>
  <colItems count="24">
    <i>
      <x/>
      <x/>
    </i>
    <i r="1" i="1">
      <x v="1"/>
    </i>
    <i r="1" i="2">
      <x v="2"/>
    </i>
    <i r="1" i="3">
      <x v="3"/>
    </i>
    <i r="1" i="4">
      <x v="4"/>
    </i>
    <i r="1" i="5">
      <x v="5"/>
    </i>
    <i>
      <x v="1"/>
      <x/>
    </i>
    <i r="1" i="1">
      <x v="1"/>
    </i>
    <i r="1" i="2">
      <x v="2"/>
    </i>
    <i r="1" i="3">
      <x v="3"/>
    </i>
    <i r="1" i="4">
      <x v="4"/>
    </i>
    <i r="1" i="5">
      <x v="5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t="grand">
      <x/>
    </i>
    <i t="grand" i="1">
      <x/>
    </i>
    <i t="grand" i="2">
      <x/>
    </i>
    <i t="grand" i="3">
      <x/>
    </i>
    <i t="grand" i="4">
      <x/>
    </i>
    <i t="grand" i="5">
      <x/>
    </i>
  </colItems>
  <dataFields count="6">
    <dataField name="Sum of Original Budget Expenses/Transfer Out" fld="1" baseField="0" baseItem="0"/>
    <dataField name="Sum of Amendments Expenses/Transfer Out" fld="2" baseField="0" baseItem="0"/>
    <dataField name="Sum of Adjusted Budget Expenses" fld="3" baseField="0" baseItem="0"/>
    <dataField name="Sum of Actual Expenses/Transfer Out" fld="4" baseField="0" baseItem="0"/>
    <dataField name="Sum of Total Actual/Reserved" fld="7" baseField="0" baseItem="0"/>
    <dataField name="Sum of Available Balance" fld="8" baseField="0" baseItem="0"/>
  </dataFields>
  <formats count="15">
    <format dxfId="72">
      <pivotArea type="origin" dataOnly="0" labelOnly="1" outline="0" fieldPosition="0"/>
    </format>
    <format dxfId="71">
      <pivotArea field="10" type="button" dataOnly="0" labelOnly="1" outline="0" axis="axisCol" fieldPosition="0"/>
    </format>
    <format dxfId="70">
      <pivotArea field="-2" type="button" dataOnly="0" labelOnly="1" outline="0" axis="axisCol" fieldPosition="1"/>
    </format>
    <format dxfId="69">
      <pivotArea type="topRight" dataOnly="0" labelOnly="1" outline="0" fieldPosition="0"/>
    </format>
    <format dxfId="68">
      <pivotArea dataOnly="0" labelOnly="1" fieldPosition="0">
        <references count="1">
          <reference field="10" count="0"/>
        </references>
      </pivotArea>
    </format>
    <format dxfId="67">
      <pivotArea field="0" type="button" dataOnly="0" labelOnly="1" outline="0" axis="axisRow" fieldPosition="0"/>
    </format>
    <format dxfId="66">
      <pivotArea field="10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65">
      <pivotArea field="10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64">
      <pivotArea field="10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63">
      <pivotArea field="10" dataOnly="0" labelOnly="1" grandCol="1" outline="0" axis="axisCol" fieldPosition="0">
        <references count="1">
          <reference field="4294967294" count="1" selected="0">
            <x v="3"/>
          </reference>
        </references>
      </pivotArea>
    </format>
    <format dxfId="62">
      <pivotArea field="10" dataOnly="0" labelOnly="1" grandCol="1" outline="0" axis="axisCol" fieldPosition="0">
        <references count="1">
          <reference field="4294967294" count="1" selected="0">
            <x v="4"/>
          </reference>
        </references>
      </pivotArea>
    </format>
    <format dxfId="61">
      <pivotArea field="10" dataOnly="0" labelOnly="1" grandCol="1" outline="0" axis="axisCol" fieldPosition="0">
        <references count="1">
          <reference field="4294967294" count="1" selected="0">
            <x v="5"/>
          </reference>
        </references>
      </pivotArea>
    </format>
    <format dxfId="60">
      <pivotArea dataOnly="0" labelOnly="1" outline="0" fieldPosition="0">
        <references count="2">
          <reference field="4294967294" count="6">
            <x v="0"/>
            <x v="1"/>
            <x v="2"/>
            <x v="3"/>
            <x v="4"/>
            <x v="5"/>
          </reference>
          <reference field="10" count="1" selected="0">
            <x v="0"/>
          </reference>
        </references>
      </pivotArea>
    </format>
    <format dxfId="59">
      <pivotArea dataOnly="0" labelOnly="1" outline="0" fieldPosition="0">
        <references count="2">
          <reference field="4294967294" count="6">
            <x v="0"/>
            <x v="1"/>
            <x v="2"/>
            <x v="3"/>
            <x v="4"/>
            <x v="5"/>
          </reference>
          <reference field="10" count="1" selected="0">
            <x v="1"/>
          </reference>
        </references>
      </pivotArea>
    </format>
    <format dxfId="58">
      <pivotArea dataOnly="0" labelOnly="1" outline="0" fieldPosition="0">
        <references count="2">
          <reference field="4294967294" count="6">
            <x v="0"/>
            <x v="1"/>
            <x v="2"/>
            <x v="3"/>
            <x v="4"/>
            <x v="5"/>
          </reference>
          <reference field="10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2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outline="1" outlineData="1" multipleFieldFilters="0">
  <location ref="A3:M100" firstHeaderRow="1" firstDataRow="3" firstDataCol="1"/>
  <pivotFields count="9">
    <pivotField showAll="0"/>
    <pivotField axis="axisRow" showAll="0" sortType="ascending">
      <items count="9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t="default"/>
      </items>
    </pivotField>
    <pivotField showAll="0"/>
    <pivotField showAll="0"/>
    <pivotField axis="axisCol" showAll="0">
      <items count="6">
        <item x="0"/>
        <item x="1"/>
        <item x="2"/>
        <item x="3"/>
        <item x="4"/>
        <item t="default"/>
      </items>
    </pivotField>
    <pivotField dataField="1" showAll="0"/>
    <pivotField showAll="0"/>
    <pivotField showAll="0"/>
    <pivotField dataField="1" showAll="0"/>
  </pivotFields>
  <rowFields count="1">
    <field x="1"/>
  </rowFields>
  <rowItems count="9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 t="grand">
      <x/>
    </i>
  </rowItems>
  <colFields count="2">
    <field x="4"/>
    <field x="-2"/>
  </colFields>
  <colItems count="12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 t="grand">
      <x/>
    </i>
    <i t="grand" i="1">
      <x/>
    </i>
  </colItems>
  <dataFields count="2">
    <dataField name="Sum of Original Budget Expenses/Transfer Out" fld="5" baseField="0" baseItem="0"/>
    <dataField name="Sum of Actual Expenses/Transfer Out" fld="8" baseField="0" baseItem="0"/>
  </dataFields>
  <formats count="12">
    <format dxfId="57">
      <pivotArea outline="0" collapsedLevelsAreSubtotals="1" fieldPosition="0"/>
    </format>
    <format dxfId="56">
      <pivotArea field="4" type="button" dataOnly="0" labelOnly="1" outline="0" axis="axisCol" fieldPosition="0"/>
    </format>
    <format dxfId="55">
      <pivotArea field="-2" type="button" dataOnly="0" labelOnly="1" outline="0" axis="axisCol" fieldPosition="1"/>
    </format>
    <format dxfId="54">
      <pivotArea type="topRight" dataOnly="0" labelOnly="1" outline="0" fieldPosition="0"/>
    </format>
    <format dxfId="53">
      <pivotArea dataOnly="0" labelOnly="1" fieldPosition="0">
        <references count="1">
          <reference field="4" count="0"/>
        </references>
      </pivotArea>
    </format>
    <format dxfId="52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51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50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49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48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47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46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13EBE9A-5A21-4806-BB0D-FB66BE213B17}" name="PivotTable1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compact="0" compactData="0" multipleFieldFilters="0">
  <location ref="A3:M95" firstHeaderRow="1" firstDataRow="3" firstDataCol="1"/>
  <pivotFields count="14">
    <pivotField compact="0" outline="0" showAll="0" defaultSubtota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9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5">
        <item x="0"/>
        <item x="4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6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6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6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6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6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7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6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6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1"/>
  </rowFields>
  <rowItems count="9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 t="grand">
      <x/>
    </i>
  </rowItems>
  <colFields count="2">
    <field x="4"/>
    <field x="-2"/>
  </colFields>
  <colItems count="12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 t="grand">
      <x/>
    </i>
    <i t="grand" i="1">
      <x/>
    </i>
  </colItems>
  <dataFields count="2">
    <dataField name="Sum of Original Budget Expenses/Transfer Out" fld="5" baseField="0" baseItem="0"/>
    <dataField name="Sum of Actual Expenses/Transfer Out" fld="8" baseField="0" baseItem="0"/>
  </dataFields>
  <formats count="16">
    <format dxfId="45">
      <pivotArea type="origin" dataOnly="0" labelOnly="1" outline="0" fieldPosition="0"/>
    </format>
    <format dxfId="44">
      <pivotArea field="-2" type="button" dataOnly="0" labelOnly="1" outline="0" axis="axisCol" fieldPosition="1"/>
    </format>
    <format dxfId="43">
      <pivotArea type="topRight" dataOnly="0" labelOnly="1" outline="0" fieldPosition="0"/>
    </format>
    <format dxfId="42">
      <pivotArea field="0" type="button" dataOnly="0" labelOnly="1" outline="0"/>
    </format>
    <format dxfId="41">
      <pivotArea outline="0" collapsedLevelsAreSubtotals="1" fieldPosition="0"/>
    </format>
    <format dxfId="40">
      <pivotArea field="4" type="button" dataOnly="0" labelOnly="1" outline="0" axis="axisCol" fieldPosition="0"/>
    </format>
    <format dxfId="39">
      <pivotArea field="-2" type="button" dataOnly="0" labelOnly="1" outline="0" axis="axisCol" fieldPosition="1"/>
    </format>
    <format dxfId="38">
      <pivotArea type="topRight" dataOnly="0" labelOnly="1" outline="0" fieldPosition="0"/>
    </format>
    <format dxfId="37">
      <pivotArea dataOnly="0" labelOnly="1" outline="0" fieldPosition="0">
        <references count="1">
          <reference field="4" count="0"/>
        </references>
      </pivotArea>
    </format>
    <format dxfId="36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35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34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3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32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31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30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outline="1" outlineData="1" multipleFieldFilters="0">
  <location ref="A3:M94" firstHeaderRow="1" firstDataRow="3" firstDataCol="1"/>
  <pivotFields count="11">
    <pivotField showAll="0"/>
    <pivotField axis="axisRow" showAll="0">
      <items count="89">
        <item x="0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3"/>
        <item x="1"/>
        <item x="2"/>
        <item x="3"/>
        <item x="4"/>
        <item x="5"/>
        <item x="6"/>
        <item x="7"/>
        <item x="8"/>
        <item x="9"/>
        <item x="80"/>
        <item x="81"/>
        <item x="82"/>
        <item x="84"/>
        <item x="85"/>
        <item x="86"/>
        <item x="87"/>
        <item t="default"/>
      </items>
    </pivotField>
    <pivotField showAll="0"/>
    <pivotField showAll="0"/>
    <pivotField axis="axisCol" showAll="0">
      <items count="6">
        <item x="0"/>
        <item x="4"/>
        <item x="1"/>
        <item x="2"/>
        <item x="3"/>
        <item t="default"/>
      </items>
    </pivotField>
    <pivotField dataField="1" numFmtId="166" showAll="0"/>
    <pivotField numFmtId="166" showAll="0"/>
    <pivotField numFmtId="166" showAll="0"/>
    <pivotField dataField="1" numFmtId="166" showAll="0"/>
    <pivotField numFmtId="166" showAll="0"/>
    <pivotField numFmtId="167" showAll="0"/>
  </pivotFields>
  <rowFields count="1">
    <field x="1"/>
  </rowFields>
  <rowItems count="8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 t="grand">
      <x/>
    </i>
  </rowItems>
  <colFields count="2">
    <field x="4"/>
    <field x="-2"/>
  </colFields>
  <colItems count="12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 t="grand">
      <x/>
    </i>
    <i t="grand" i="1">
      <x/>
    </i>
  </colItems>
  <dataFields count="2">
    <dataField name="Sum of Original Budget Expenses/Transfer Out" fld="5" baseField="0" baseItem="0"/>
    <dataField name="Sum of Actual Expenses/Transfer Out" fld="8" baseField="0" baseItem="0"/>
  </dataFields>
  <formats count="15">
    <format dxfId="29">
      <pivotArea type="origin" dataOnly="0" labelOnly="1" outline="0" fieldPosition="0"/>
    </format>
    <format dxfId="28">
      <pivotArea field="4" type="button" dataOnly="0" labelOnly="1" outline="0" axis="axisCol" fieldPosition="0"/>
    </format>
    <format dxfId="27">
      <pivotArea field="-2" type="button" dataOnly="0" labelOnly="1" outline="0" axis="axisCol" fieldPosition="1"/>
    </format>
    <format dxfId="26">
      <pivotArea type="topRight" dataOnly="0" labelOnly="1" outline="0" fieldPosition="0"/>
    </format>
    <format dxfId="25">
      <pivotArea field="1" type="button" dataOnly="0" labelOnly="1" outline="0" axis="axisRow" fieldPosition="0"/>
    </format>
    <format dxfId="24">
      <pivotArea dataOnly="0" labelOnly="1" fieldPosition="0">
        <references count="1">
          <reference field="4" count="0"/>
        </references>
      </pivotArea>
    </format>
    <format dxfId="23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2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1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0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9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18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17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16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15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PivotTable2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outline="1" outlineData="1" multipleFieldFilters="0">
  <location ref="A3:M98" firstHeaderRow="1" firstDataRow="3" firstDataCol="1"/>
  <pivotFields count="11">
    <pivotField showAll="0"/>
    <pivotField axis="axisRow" showAll="0">
      <items count="93">
        <item x="0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1"/>
        <item x="2"/>
        <item x="3"/>
        <item x="4"/>
        <item x="5"/>
        <item x="6"/>
        <item x="7"/>
        <item x="8"/>
        <item x="9"/>
        <item x="10"/>
        <item x="11"/>
        <item x="83"/>
        <item x="84"/>
        <item x="85"/>
        <item x="86"/>
        <item x="88"/>
        <item x="89"/>
        <item x="90"/>
        <item x="91"/>
        <item t="default"/>
      </items>
    </pivotField>
    <pivotField showAll="0"/>
    <pivotField showAll="0"/>
    <pivotField axis="axisCol" showAll="0">
      <items count="6">
        <item x="2"/>
        <item x="3"/>
        <item x="4"/>
        <item x="1"/>
        <item x="0"/>
        <item t="default"/>
      </items>
    </pivotField>
    <pivotField dataField="1" numFmtId="166" showAll="0"/>
    <pivotField numFmtId="166" showAll="0"/>
    <pivotField numFmtId="166" showAll="0"/>
    <pivotField dataField="1" numFmtId="166" showAll="0"/>
    <pivotField numFmtId="166" showAll="0"/>
    <pivotField numFmtId="167" showAll="0"/>
  </pivotFields>
  <rowFields count="1">
    <field x="1"/>
  </rowFields>
  <rowItems count="9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 t="grand">
      <x/>
    </i>
  </rowItems>
  <colFields count="2">
    <field x="4"/>
    <field x="-2"/>
  </colFields>
  <colItems count="12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 t="grand">
      <x/>
    </i>
    <i t="grand" i="1">
      <x/>
    </i>
  </colItems>
  <dataFields count="2">
    <dataField name="Sum of Original Budget Expenses/Transfer Out" fld="5" baseField="0" baseItem="0"/>
    <dataField name="Sum of Actual Expenses/Transfer Out" fld="8" baseField="0" baseItem="0"/>
  </dataFields>
  <formats count="15">
    <format dxfId="14">
      <pivotArea type="origin" dataOnly="0" labelOnly="1" outline="0" fieldPosition="0"/>
    </format>
    <format dxfId="13">
      <pivotArea field="4" type="button" dataOnly="0" labelOnly="1" outline="0" axis="axisCol" fieldPosition="0"/>
    </format>
    <format dxfId="12">
      <pivotArea field="-2" type="button" dataOnly="0" labelOnly="1" outline="0" axis="axisCol" fieldPosition="1"/>
    </format>
    <format dxfId="11">
      <pivotArea type="topRight" dataOnly="0" labelOnly="1" outline="0" fieldPosition="0"/>
    </format>
    <format dxfId="10">
      <pivotArea field="1" type="button" dataOnly="0" labelOnly="1" outline="0" axis="axisRow" fieldPosition="0"/>
    </format>
    <format dxfId="9">
      <pivotArea dataOnly="0" labelOnly="1" fieldPosition="0">
        <references count="1">
          <reference field="4" count="0"/>
        </references>
      </pivotArea>
    </format>
    <format dxfId="8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7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6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5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4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1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0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zoomScale="86" zoomScaleNormal="86" workbookViewId="0">
      <selection activeCell="C2" sqref="C2"/>
    </sheetView>
  </sheetViews>
  <sheetFormatPr defaultColWidth="8.85546875" defaultRowHeight="15" x14ac:dyDescent="0.25"/>
  <cols>
    <col min="1" max="1" width="63.42578125" style="61" customWidth="1"/>
    <col min="2" max="2" width="54.7109375" style="61" hidden="1" customWidth="1"/>
    <col min="3" max="3" width="19.42578125" style="37" customWidth="1"/>
    <col min="4" max="4" width="15.28515625" style="37" customWidth="1"/>
    <col min="5" max="5" width="14.28515625" style="37" customWidth="1"/>
    <col min="6" max="6" width="12.28515625" style="26" customWidth="1"/>
    <col min="7" max="8" width="17" style="26" customWidth="1"/>
    <col min="9" max="16384" width="8.85546875" style="26"/>
  </cols>
  <sheetData>
    <row r="1" spans="1:12" ht="37.15" customHeight="1" x14ac:dyDescent="0.2">
      <c r="A1" s="71" t="s">
        <v>827</v>
      </c>
      <c r="B1" s="71"/>
      <c r="C1" s="71"/>
      <c r="D1" s="71"/>
      <c r="E1" s="71"/>
      <c r="F1" s="71"/>
      <c r="G1" s="71"/>
      <c r="H1" s="71"/>
    </row>
    <row r="2" spans="1:12" x14ac:dyDescent="0.25">
      <c r="A2" s="63" t="s">
        <v>30</v>
      </c>
      <c r="C2" s="64"/>
      <c r="D2" s="42"/>
      <c r="E2" s="44"/>
      <c r="F2" s="27"/>
      <c r="G2" s="27"/>
      <c r="H2" s="27"/>
    </row>
    <row r="3" spans="1:12" s="31" customFormat="1" ht="14.25" x14ac:dyDescent="0.2">
      <c r="A3" s="63" t="s">
        <v>287</v>
      </c>
      <c r="C3" s="45" t="e">
        <f>VLOOKUP(C2,'SmartTags and CC'!A:B,2,FALSE)</f>
        <v>#N/A</v>
      </c>
      <c r="D3" s="43"/>
      <c r="E3" s="44"/>
      <c r="F3" s="62"/>
      <c r="G3" s="62"/>
      <c r="H3" s="62"/>
    </row>
    <row r="4" spans="1:12" s="31" customFormat="1" ht="14.25" x14ac:dyDescent="0.2">
      <c r="A4" s="63" t="s">
        <v>26</v>
      </c>
      <c r="C4" s="45" t="e">
        <f>VLOOKUP(C2,'SmartTags and CC'!A:C,3,FALSE)</f>
        <v>#N/A</v>
      </c>
      <c r="D4" s="46"/>
      <c r="E4" s="46"/>
      <c r="F4" s="62"/>
      <c r="G4" s="62"/>
      <c r="H4" s="62"/>
    </row>
    <row r="5" spans="1:12" x14ac:dyDescent="0.25">
      <c r="A5" s="63" t="s">
        <v>390</v>
      </c>
      <c r="C5" s="47" t="e">
        <f>VLOOKUP(C2,'SmartTags and CC'!A:D,4,FALSE)</f>
        <v>#N/A</v>
      </c>
      <c r="D5" s="42"/>
      <c r="E5" s="46"/>
      <c r="F5" s="27"/>
      <c r="G5" s="27"/>
      <c r="H5" s="27"/>
    </row>
    <row r="6" spans="1:12" x14ac:dyDescent="0.25">
      <c r="A6" s="63" t="s">
        <v>438</v>
      </c>
      <c r="C6" s="48" t="str">
        <f>IFERROR((VLOOKUP(C2,'SmartTags and CC'!A:E,5,FALSE))," ")</f>
        <v xml:space="preserve"> </v>
      </c>
      <c r="D6" s="42"/>
      <c r="E6" s="46"/>
      <c r="F6" s="27"/>
      <c r="G6" s="27"/>
      <c r="H6" s="27"/>
    </row>
    <row r="7" spans="1:12" ht="28.5" x14ac:dyDescent="0.2">
      <c r="A7" s="58" t="s">
        <v>0</v>
      </c>
      <c r="B7" s="58"/>
      <c r="C7" s="49" t="s">
        <v>852</v>
      </c>
      <c r="D7" s="49" t="s">
        <v>801</v>
      </c>
      <c r="E7" s="49" t="s">
        <v>800</v>
      </c>
      <c r="F7" s="49" t="s">
        <v>853</v>
      </c>
      <c r="G7" s="49" t="s">
        <v>803</v>
      </c>
      <c r="H7" s="49" t="s">
        <v>802</v>
      </c>
      <c r="L7" s="28"/>
    </row>
    <row r="8" spans="1:12" s="27" customFormat="1" ht="14.25" x14ac:dyDescent="0.25">
      <c r="A8" s="59" t="str">
        <f>_xlfn.CONCAT($C$2," ",B8)</f>
        <v xml:space="preserve"> FAU Master Account Set: Budget Pool - Salaries &amp; Benefits (AMP, SP, Faculty)</v>
      </c>
      <c r="B8" s="59" t="s">
        <v>167</v>
      </c>
      <c r="C8" s="50">
        <f>_xlfn.IFNA(VLOOKUP($A$8,'Copy of Pivot'!A:N,14,FALSE),0)</f>
        <v>0</v>
      </c>
      <c r="D8" s="50">
        <f>_xlfn.IFNA(VLOOKUP(A8,'Copy of Pivot'!A:S,15,FALSE),0)</f>
        <v>0</v>
      </c>
      <c r="E8" s="50">
        <f>_xlfn.IFNA(VLOOKUP($A$8,'Copy of Pivot'!A:P,16,FALSE),0)</f>
        <v>0</v>
      </c>
      <c r="F8" s="50">
        <f>_xlfn.IFNA(VLOOKUP($A$8,'Copy of Pivot'!A:Q,17,FALSE),0)</f>
        <v>0</v>
      </c>
      <c r="G8" s="51">
        <f>IF(C8=0,0,((F8)/C8))</f>
        <v>0</v>
      </c>
      <c r="H8" s="51">
        <f>IF(E8=0,0,((F8)/E8))</f>
        <v>0</v>
      </c>
    </row>
    <row r="9" spans="1:12" s="27" customFormat="1" ht="14.25" x14ac:dyDescent="0.25">
      <c r="A9" s="59" t="str">
        <f>_xlfn.CONCAT($C$2," ",B9)</f>
        <v xml:space="preserve"> FAU Master Account Set: Budget Pool - OPS</v>
      </c>
      <c r="B9" s="59" t="s">
        <v>158</v>
      </c>
      <c r="C9" s="50">
        <f>_xlfn.IFNA(VLOOKUP($A$9,'Copy of Pivot'!A:N,14,FALSE),0)</f>
        <v>0</v>
      </c>
      <c r="D9" s="50">
        <f>_xlfn.IFNA(VLOOKUP(A9,'Copy of Pivot'!A:S,15,FALSE),0)</f>
        <v>0</v>
      </c>
      <c r="E9" s="50">
        <f>_xlfn.IFNA(VLOOKUP($A$9,'Copy of Pivot'!A:P,16,FALSE),0)</f>
        <v>0</v>
      </c>
      <c r="F9" s="50">
        <f>_xlfn.IFNA(VLOOKUP($A$9,'Copy of Pivot'!A:Q,17,FALSE),0)</f>
        <v>0</v>
      </c>
      <c r="G9" s="51">
        <f>IF(C9=0,0,((F9)/C9))</f>
        <v>0</v>
      </c>
      <c r="H9" s="51">
        <f t="shared" ref="H9:H13" si="0">IF(E9=0,0,((F9)/E9))</f>
        <v>0</v>
      </c>
    </row>
    <row r="10" spans="1:12" s="27" customFormat="1" ht="14.25" x14ac:dyDescent="0.25">
      <c r="A10" s="59" t="str">
        <f>_xlfn.CONCAT($C$2," ",B10)</f>
        <v xml:space="preserve"> FAU Master Account Set: Budget Pool - Expense</v>
      </c>
      <c r="B10" s="59" t="s">
        <v>163</v>
      </c>
      <c r="C10" s="50">
        <f>_xlfn.IFNA(VLOOKUP($A$10,'Copy of Pivot'!A:N,14,FALSE),0)</f>
        <v>0</v>
      </c>
      <c r="D10" s="50">
        <f>_xlfn.IFNA(VLOOKUP(A10,'Copy of Pivot'!A:S,15,FALSE),0)</f>
        <v>0</v>
      </c>
      <c r="E10" s="50">
        <f>_xlfn.IFNA(VLOOKUP($A$10,'Copy of Pivot'!A:P,16,FALSE),0)</f>
        <v>0</v>
      </c>
      <c r="F10" s="50">
        <f>_xlfn.IFNA(VLOOKUP($A$10,'Copy of Pivot'!A:Q,17,FALSE),0)</f>
        <v>0</v>
      </c>
      <c r="G10" s="51">
        <f t="shared" ref="G10:G13" si="1">IF(C10=0,0,((F10)/C10))</f>
        <v>0</v>
      </c>
      <c r="H10" s="51">
        <f t="shared" si="0"/>
        <v>0</v>
      </c>
    </row>
    <row r="11" spans="1:12" s="27" customFormat="1" ht="14.25" x14ac:dyDescent="0.25">
      <c r="A11" s="59" t="str">
        <f>_xlfn.CONCAT($C$2," ",B11)</f>
        <v xml:space="preserve"> FAU Master Account Set: Budget Pool - INTER-Fund Transfers Out</v>
      </c>
      <c r="B11" s="59" t="s">
        <v>165</v>
      </c>
      <c r="C11" s="50">
        <f>_xlfn.IFNA(VLOOKUP($A$11,'Copy of Pivot'!A:N,14,FALSE),0)</f>
        <v>0</v>
      </c>
      <c r="D11" s="50">
        <f>_xlfn.IFNA(VLOOKUP(A11,'Copy of Pivot'!A:S,15,FALSE),0)</f>
        <v>0</v>
      </c>
      <c r="E11" s="50">
        <f>_xlfn.IFNA(VLOOKUP($A$11,'Copy of Pivot'!A:P,16,FALSE),0)</f>
        <v>0</v>
      </c>
      <c r="F11" s="50">
        <f>_xlfn.IFNA(VLOOKUP($A$11,'Copy of Pivot'!A:Q,17,FALSE),0)</f>
        <v>0</v>
      </c>
      <c r="G11" s="51">
        <f t="shared" si="1"/>
        <v>0</v>
      </c>
      <c r="H11" s="51">
        <f t="shared" si="0"/>
        <v>0</v>
      </c>
    </row>
    <row r="12" spans="1:12" s="27" customFormat="1" ht="14.25" x14ac:dyDescent="0.25">
      <c r="A12" s="59" t="str">
        <f>_xlfn.CONCAT($C$2," ",B12)</f>
        <v xml:space="preserve"> FAU Master Account Set: Budget Pool - INTRA-Fund Transfers Out</v>
      </c>
      <c r="B12" s="59" t="s">
        <v>162</v>
      </c>
      <c r="C12" s="50">
        <f>_xlfn.IFNA(VLOOKUP($A$12,'Copy of Pivot'!A:N,14,FALSE),0)</f>
        <v>0</v>
      </c>
      <c r="D12" s="50">
        <f>_xlfn.IFNA(VLOOKUP(A12,'Copy of Pivot'!A:S,15,FALSE),0)</f>
        <v>0</v>
      </c>
      <c r="E12" s="50">
        <f>_xlfn.IFNA(VLOOKUP($A$12,'Copy of Pivot'!A:P,16,FALSE),0)</f>
        <v>0</v>
      </c>
      <c r="F12" s="50">
        <f>_xlfn.IFNA(VLOOKUP($A$12,'Copy of Pivot'!A:Q,17,FALSE),0)</f>
        <v>0</v>
      </c>
      <c r="G12" s="51">
        <f t="shared" si="1"/>
        <v>0</v>
      </c>
      <c r="H12" s="51">
        <f t="shared" si="0"/>
        <v>0</v>
      </c>
    </row>
    <row r="13" spans="1:12" ht="14.25" x14ac:dyDescent="0.25">
      <c r="A13" s="60" t="s">
        <v>3</v>
      </c>
      <c r="B13" s="60"/>
      <c r="C13" s="52">
        <f>SUM(C8:C12)</f>
        <v>0</v>
      </c>
      <c r="D13" s="52">
        <f>SUM(D8:D12)</f>
        <v>0</v>
      </c>
      <c r="E13" s="52">
        <f>SUM(E8:E12)</f>
        <v>0</v>
      </c>
      <c r="F13" s="52">
        <f>SUM(F8:F12)</f>
        <v>0</v>
      </c>
      <c r="G13" s="53">
        <f t="shared" si="1"/>
        <v>0</v>
      </c>
      <c r="H13" s="53">
        <f t="shared" si="0"/>
        <v>0</v>
      </c>
    </row>
    <row r="14" spans="1:12" ht="28.5" x14ac:dyDescent="0.2">
      <c r="A14" s="58" t="s">
        <v>0</v>
      </c>
      <c r="B14" s="58"/>
      <c r="C14" s="49" t="s">
        <v>825</v>
      </c>
      <c r="D14" s="49" t="s">
        <v>801</v>
      </c>
      <c r="E14" s="49" t="s">
        <v>800</v>
      </c>
      <c r="F14" s="49" t="s">
        <v>826</v>
      </c>
      <c r="G14" s="49" t="s">
        <v>803</v>
      </c>
      <c r="H14" s="49" t="s">
        <v>272</v>
      </c>
    </row>
    <row r="15" spans="1:12" s="27" customFormat="1" ht="14.25" x14ac:dyDescent="0.25">
      <c r="A15" s="59" t="str">
        <f>_xlfn.CONCAT($C$2," ",B15)</f>
        <v xml:space="preserve"> FAU Master Account Set: Budget Pool - Salaries &amp; Benefits (AMP, SP, Faculty)</v>
      </c>
      <c r="B15" s="59" t="s">
        <v>167</v>
      </c>
      <c r="C15" s="50">
        <f>_xlfn.IFNA(VLOOKUP($A$15,'Copy of Pivot'!$A:H,8,FALSE),0)</f>
        <v>0</v>
      </c>
      <c r="D15" s="50">
        <f>_xlfn.IFNA(VLOOKUP($A$15,'Copy of Pivot'!$A:I,9,FALSE),0)</f>
        <v>0</v>
      </c>
      <c r="E15" s="50">
        <f>_xlfn.IFNA(VLOOKUP($A$15,'Copy of Pivot'!$A:J,10,FALSE),0)</f>
        <v>0</v>
      </c>
      <c r="F15" s="50">
        <f>_xlfn.IFNA(VLOOKUP($A$15,'Copy of Pivot'!$A:K,11,FALSE),0)</f>
        <v>0</v>
      </c>
      <c r="G15" s="51">
        <f>IF(C15=0,0,((F15)/C15))</f>
        <v>0</v>
      </c>
      <c r="H15" s="51">
        <f>IF(E15=0,0,((F15)/E15))</f>
        <v>0</v>
      </c>
    </row>
    <row r="16" spans="1:12" s="27" customFormat="1" ht="14.25" x14ac:dyDescent="0.25">
      <c r="A16" s="59" t="str">
        <f>_xlfn.CONCAT($C$2," ",B16)</f>
        <v xml:space="preserve"> FAU Master Account Set: Budget Pool - OPS</v>
      </c>
      <c r="B16" s="59" t="s">
        <v>158</v>
      </c>
      <c r="C16" s="50">
        <f>_xlfn.IFNA(VLOOKUP($A$16,'Copy of Pivot'!$A:H,8,FALSE),0)</f>
        <v>0</v>
      </c>
      <c r="D16" s="50">
        <f>_xlfn.IFNA(VLOOKUP($A$16,'Copy of Pivot'!$A:I,9,FALSE),0)</f>
        <v>0</v>
      </c>
      <c r="E16" s="50">
        <f>_xlfn.IFNA(VLOOKUP($A$16,'Copy of Pivot'!$A:J,10,FALSE),0)</f>
        <v>0</v>
      </c>
      <c r="F16" s="50">
        <f>_xlfn.IFNA(VLOOKUP($A$16,'Copy of Pivot'!$A:K,11,FALSE),0)</f>
        <v>0</v>
      </c>
      <c r="G16" s="51">
        <f>IF(C16=0,0,((F16)/C16))</f>
        <v>0</v>
      </c>
      <c r="H16" s="51">
        <f t="shared" ref="H16:H20" si="2">IF(E16=0,0,((F16)/E16))</f>
        <v>0</v>
      </c>
    </row>
    <row r="17" spans="1:8" s="27" customFormat="1" ht="14.25" x14ac:dyDescent="0.25">
      <c r="A17" s="59" t="str">
        <f>_xlfn.CONCAT($C$2," ",B17)</f>
        <v xml:space="preserve"> FAU Master Account Set: Budget Pool - Expense</v>
      </c>
      <c r="B17" s="59" t="s">
        <v>163</v>
      </c>
      <c r="C17" s="50">
        <f>_xlfn.IFNA(VLOOKUP($A$17,'Copy of Pivot'!$A:H,8,FALSE),0)</f>
        <v>0</v>
      </c>
      <c r="D17" s="50">
        <f>_xlfn.IFNA(VLOOKUP($A$17,'Copy of Pivot'!$A:I,9,FALSE),0)</f>
        <v>0</v>
      </c>
      <c r="E17" s="50">
        <f>_xlfn.IFNA(VLOOKUP($A$17,'Copy of Pivot'!$A:J,10,FALSE),0)</f>
        <v>0</v>
      </c>
      <c r="F17" s="50">
        <f>_xlfn.IFNA(VLOOKUP($A$17,'Copy of Pivot'!$A:K,11,FALSE),0)</f>
        <v>0</v>
      </c>
      <c r="G17" s="51">
        <f t="shared" ref="G17:G20" si="3">IF(C17=0,0,((F17)/C17))</f>
        <v>0</v>
      </c>
      <c r="H17" s="51">
        <f t="shared" si="2"/>
        <v>0</v>
      </c>
    </row>
    <row r="18" spans="1:8" s="27" customFormat="1" ht="14.25" x14ac:dyDescent="0.25">
      <c r="A18" s="59" t="str">
        <f>_xlfn.CONCAT($C$2," ",B18)</f>
        <v xml:space="preserve"> FAU Master Account Set: Budget Pool - INTER-Fund Transfers Out</v>
      </c>
      <c r="B18" s="59" t="s">
        <v>165</v>
      </c>
      <c r="C18" s="50">
        <f>_xlfn.IFNA(VLOOKUP($A$18,'Copy of Pivot'!$A:H,8,FALSE),0)</f>
        <v>0</v>
      </c>
      <c r="D18" s="50">
        <f>_xlfn.IFNA(VLOOKUP($A$18,'Copy of Pivot'!$A:I,9,FALSE),0)</f>
        <v>0</v>
      </c>
      <c r="E18" s="50">
        <f>_xlfn.IFNA(VLOOKUP($A$18,'Copy of Pivot'!$A:J,10,FALSE),0)</f>
        <v>0</v>
      </c>
      <c r="F18" s="50">
        <f>_xlfn.IFNA(VLOOKUP($A$18,'Copy of Pivot'!$A:K,11,FALSE),0)</f>
        <v>0</v>
      </c>
      <c r="G18" s="51">
        <f t="shared" si="3"/>
        <v>0</v>
      </c>
      <c r="H18" s="51">
        <f t="shared" si="2"/>
        <v>0</v>
      </c>
    </row>
    <row r="19" spans="1:8" s="27" customFormat="1" ht="14.25" x14ac:dyDescent="0.25">
      <c r="A19" s="59" t="str">
        <f>_xlfn.CONCAT($C$2," ",B19)</f>
        <v xml:space="preserve"> FAU Master Account Set: Budget Pool - INTRA-Fund Transfers Out</v>
      </c>
      <c r="B19" s="59" t="s">
        <v>162</v>
      </c>
      <c r="C19" s="50">
        <f>_xlfn.IFNA(VLOOKUP($A$19,'Copy of Pivot'!$A:H,8,FALSE),0)</f>
        <v>0</v>
      </c>
      <c r="D19" s="50">
        <f>_xlfn.IFNA(VLOOKUP($A$19,'Copy of Pivot'!$A:I,9,FALSE),0)</f>
        <v>0</v>
      </c>
      <c r="E19" s="50">
        <f>_xlfn.IFNA(VLOOKUP($A$19,'Copy of Pivot'!$A:J,10,FALSE),0)</f>
        <v>0</v>
      </c>
      <c r="F19" s="50">
        <f>_xlfn.IFNA(VLOOKUP($A$19,'Copy of Pivot'!$A:K,11,FALSE),0)</f>
        <v>0</v>
      </c>
      <c r="G19" s="51">
        <f t="shared" si="3"/>
        <v>0</v>
      </c>
      <c r="H19" s="51">
        <f t="shared" si="2"/>
        <v>0</v>
      </c>
    </row>
    <row r="20" spans="1:8" ht="14.25" x14ac:dyDescent="0.25">
      <c r="A20" s="60" t="s">
        <v>3</v>
      </c>
      <c r="B20" s="60"/>
      <c r="C20" s="52">
        <f>SUM(C15:C19)</f>
        <v>0</v>
      </c>
      <c r="D20" s="52">
        <f>SUM(D15:D19)</f>
        <v>0</v>
      </c>
      <c r="E20" s="52">
        <f>SUM(E15:E19)</f>
        <v>0</v>
      </c>
      <c r="F20" s="52">
        <f>SUM(F15:F19)</f>
        <v>0</v>
      </c>
      <c r="G20" s="53">
        <f t="shared" si="3"/>
        <v>0</v>
      </c>
      <c r="H20" s="53">
        <f t="shared" si="2"/>
        <v>0</v>
      </c>
    </row>
    <row r="21" spans="1:8" ht="28.5" x14ac:dyDescent="0.2">
      <c r="A21" s="58" t="s">
        <v>0</v>
      </c>
      <c r="B21" s="58"/>
      <c r="C21" s="49" t="s">
        <v>297</v>
      </c>
      <c r="D21" s="49" t="s">
        <v>801</v>
      </c>
      <c r="E21" s="49" t="s">
        <v>800</v>
      </c>
      <c r="F21" s="49" t="s">
        <v>467</v>
      </c>
      <c r="G21" s="49" t="s">
        <v>803</v>
      </c>
      <c r="H21" s="49" t="s">
        <v>272</v>
      </c>
    </row>
    <row r="22" spans="1:8" s="27" customFormat="1" ht="14.25" x14ac:dyDescent="0.25">
      <c r="A22" s="59" t="str">
        <f>_xlfn.CONCAT($C$2," ",B22)</f>
        <v xml:space="preserve"> FAU Master Account Set: Budget Pool - Salaries &amp; Benefits (AMP, SP, Faculty)</v>
      </c>
      <c r="B22" s="59" t="s">
        <v>167</v>
      </c>
      <c r="C22" s="50">
        <f>_xlfn.IFNA(VLOOKUP($A$22,'Copy of Pivot'!$A:H,2,FALSE),0)</f>
        <v>0</v>
      </c>
      <c r="D22" s="50">
        <f>_xlfn.IFNA(VLOOKUP($A$22,'Copy of Pivot'!$A:I,3,FALSE),0)</f>
        <v>0</v>
      </c>
      <c r="E22" s="50">
        <f>_xlfn.IFNA(VLOOKUP($A$22,'Copy of Pivot'!$A:J,4,FALSE),0)</f>
        <v>0</v>
      </c>
      <c r="F22" s="50">
        <f>_xlfn.IFNA(VLOOKUP($A$22,'Copy of Pivot'!$A:K,5,FALSE),0)</f>
        <v>0</v>
      </c>
      <c r="G22" s="51">
        <f>IF(C22=0,0,((F22)/C22))</f>
        <v>0</v>
      </c>
      <c r="H22" s="51">
        <f>IF(E22=0,0,((F22)/E22))</f>
        <v>0</v>
      </c>
    </row>
    <row r="23" spans="1:8" s="27" customFormat="1" ht="14.25" x14ac:dyDescent="0.25">
      <c r="A23" s="59" t="str">
        <f>_xlfn.CONCAT($C$2," ",B23)</f>
        <v xml:space="preserve"> FAU Master Account Set: Budget Pool - OPS</v>
      </c>
      <c r="B23" s="59" t="s">
        <v>158</v>
      </c>
      <c r="C23" s="50">
        <f>_xlfn.IFNA(VLOOKUP($A$23,'Copy of Pivot'!$A:H,2,FALSE),0)</f>
        <v>0</v>
      </c>
      <c r="D23" s="50">
        <f>_xlfn.IFNA(VLOOKUP($A$23,'Copy of Pivot'!$A:I,3,FALSE),0)</f>
        <v>0</v>
      </c>
      <c r="E23" s="50">
        <f>_xlfn.IFNA(VLOOKUP($A$23,'Copy of Pivot'!$A:J,4,FALSE),0)</f>
        <v>0</v>
      </c>
      <c r="F23" s="50">
        <f>_xlfn.IFNA(VLOOKUP($A$23,'Copy of Pivot'!$A:K,5,FALSE),0)</f>
        <v>0</v>
      </c>
      <c r="G23" s="51">
        <f>IF(C23=0,0,((F23)/C23))</f>
        <v>0</v>
      </c>
      <c r="H23" s="51">
        <f t="shared" ref="H23:H27" si="4">IF(E23=0,0,((F23)/E23))</f>
        <v>0</v>
      </c>
    </row>
    <row r="24" spans="1:8" s="27" customFormat="1" ht="14.25" x14ac:dyDescent="0.25">
      <c r="A24" s="59" t="str">
        <f>_xlfn.CONCAT($C$2," ",B24)</f>
        <v xml:space="preserve"> FAU Master Account Set: Budget Pool - Expense</v>
      </c>
      <c r="B24" s="59" t="s">
        <v>163</v>
      </c>
      <c r="C24" s="50">
        <f>_xlfn.IFNA(VLOOKUP($A$24,'Copy of Pivot'!$A:H,2,FALSE),0)</f>
        <v>0</v>
      </c>
      <c r="D24" s="50">
        <f>_xlfn.IFNA(VLOOKUP($A$24,'Copy of Pivot'!$A:I,3,FALSE),0)</f>
        <v>0</v>
      </c>
      <c r="E24" s="50">
        <f>_xlfn.IFNA(VLOOKUP($A$24,'Copy of Pivot'!$A:J,4,FALSE),0)</f>
        <v>0</v>
      </c>
      <c r="F24" s="50">
        <f>_xlfn.IFNA(VLOOKUP($A$24,'Copy of Pivot'!$A:K,5,FALSE),0)</f>
        <v>0</v>
      </c>
      <c r="G24" s="51">
        <f t="shared" ref="G24:G27" si="5">IF(C24=0,0,((F24)/C24))</f>
        <v>0</v>
      </c>
      <c r="H24" s="51">
        <f t="shared" si="4"/>
        <v>0</v>
      </c>
    </row>
    <row r="25" spans="1:8" s="27" customFormat="1" ht="14.25" x14ac:dyDescent="0.25">
      <c r="A25" s="59" t="str">
        <f>_xlfn.CONCAT($C$2," ",B25)</f>
        <v xml:space="preserve"> FAU Master Account Set: Budget Pool - INTER-Fund Transfers Out</v>
      </c>
      <c r="B25" s="59" t="s">
        <v>165</v>
      </c>
      <c r="C25" s="50">
        <f>_xlfn.IFNA(VLOOKUP($A$25,'Copy of Pivot'!$A:H,2,FALSE),0)</f>
        <v>0</v>
      </c>
      <c r="D25" s="50">
        <f>_xlfn.IFNA(VLOOKUP($A$25,'Copy of Pivot'!$A:I,3,FALSE),0)</f>
        <v>0</v>
      </c>
      <c r="E25" s="50">
        <f>_xlfn.IFNA(VLOOKUP($A$25,'Copy of Pivot'!$A:J,4,FALSE),0)</f>
        <v>0</v>
      </c>
      <c r="F25" s="50">
        <f>_xlfn.IFNA(VLOOKUP($A$25,'Copy of Pivot'!$A:K,5,FALSE),0)</f>
        <v>0</v>
      </c>
      <c r="G25" s="51">
        <f t="shared" si="5"/>
        <v>0</v>
      </c>
      <c r="H25" s="51">
        <f t="shared" si="4"/>
        <v>0</v>
      </c>
    </row>
    <row r="26" spans="1:8" s="27" customFormat="1" ht="14.25" x14ac:dyDescent="0.25">
      <c r="A26" s="59" t="str">
        <f>_xlfn.CONCAT($C$2," ",B26)</f>
        <v xml:space="preserve"> FAU Master Account Set: Budget Pool - INTRA-Fund Transfers Out</v>
      </c>
      <c r="B26" s="59" t="s">
        <v>162</v>
      </c>
      <c r="C26" s="50">
        <f>_xlfn.IFNA(VLOOKUP($A$26,'Copy of Pivot'!$A:H,2,FALSE),0)</f>
        <v>0</v>
      </c>
      <c r="D26" s="50">
        <f>_xlfn.IFNA(VLOOKUP($A$26,'Copy of Pivot'!$A:I,3,FALSE),0)</f>
        <v>0</v>
      </c>
      <c r="E26" s="50">
        <f>_xlfn.IFNA(VLOOKUP($A$26,'Copy of Pivot'!$A:J,4,FALSE),0)</f>
        <v>0</v>
      </c>
      <c r="F26" s="50">
        <f>_xlfn.IFNA(VLOOKUP($A$26,'Copy of Pivot'!$A:K,5,FALSE),0)</f>
        <v>0</v>
      </c>
      <c r="G26" s="51">
        <f t="shared" si="5"/>
        <v>0</v>
      </c>
      <c r="H26" s="51">
        <f t="shared" si="4"/>
        <v>0</v>
      </c>
    </row>
    <row r="27" spans="1:8" ht="14.25" x14ac:dyDescent="0.25">
      <c r="A27" s="60" t="s">
        <v>3</v>
      </c>
      <c r="B27" s="60"/>
      <c r="C27" s="52">
        <f>SUM(C22:C26)</f>
        <v>0</v>
      </c>
      <c r="D27" s="52">
        <f t="shared" ref="D27:E27" si="6">SUM(D22:D26)</f>
        <v>0</v>
      </c>
      <c r="E27" s="52">
        <f t="shared" si="6"/>
        <v>0</v>
      </c>
      <c r="F27" s="52">
        <f>SUM(F22:F26)</f>
        <v>0</v>
      </c>
      <c r="G27" s="53">
        <f t="shared" si="5"/>
        <v>0</v>
      </c>
      <c r="H27" s="53">
        <f t="shared" si="4"/>
        <v>0</v>
      </c>
    </row>
  </sheetData>
  <sheetProtection selectLockedCells="1"/>
  <mergeCells count="1">
    <mergeCell ref="A1:H1"/>
  </mergeCells>
  <pageMargins left="0.7" right="0.7" top="0.75" bottom="0.75" header="0.3" footer="0.3"/>
  <pageSetup orientation="landscape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'SmartTags and CC'!$A$2:$A$97</xm:f>
          </x14:formula1>
          <xm:sqref>C2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3:M100"/>
  <sheetViews>
    <sheetView topLeftCell="B1" workbookViewId="0">
      <pane ySplit="5" topLeftCell="A19" activePane="bottomLeft" state="frozen"/>
      <selection activeCell="E42" activeCellId="1" sqref="A6:XFD6 E42"/>
      <selection pane="bottomLeft" activeCell="E42" activeCellId="1" sqref="A6:XFD6 E42"/>
    </sheetView>
  </sheetViews>
  <sheetFormatPr defaultRowHeight="12.75" x14ac:dyDescent="0.2"/>
  <cols>
    <col min="1" max="1" width="13.85546875" bestFit="1" customWidth="1"/>
    <col min="2" max="2" width="22.7109375" style="9" bestFit="1" customWidth="1"/>
    <col min="3" max="3" width="17.85546875" style="9" bestFit="1" customWidth="1"/>
    <col min="4" max="4" width="23.7109375" style="9" bestFit="1" customWidth="1"/>
    <col min="5" max="5" width="17.85546875" style="9" bestFit="1" customWidth="1"/>
    <col min="6" max="6" width="23.7109375" style="9" bestFit="1" customWidth="1"/>
    <col min="7" max="7" width="17.85546875" style="9" bestFit="1" customWidth="1"/>
    <col min="8" max="8" width="22.7109375" style="9" bestFit="1" customWidth="1"/>
    <col min="9" max="9" width="17.85546875" style="9" bestFit="1" customWidth="1"/>
    <col min="10" max="10" width="23.7109375" style="9" bestFit="1" customWidth="1"/>
    <col min="11" max="11" width="17.85546875" style="9" bestFit="1" customWidth="1"/>
    <col min="12" max="12" width="21.7109375" style="9" bestFit="1" customWidth="1"/>
    <col min="13" max="13" width="19.140625" style="9" bestFit="1" customWidth="1"/>
  </cols>
  <sheetData>
    <row r="3" spans="1:13" x14ac:dyDescent="0.2">
      <c r="B3" s="12" t="s">
        <v>270</v>
      </c>
    </row>
    <row r="4" spans="1:13" ht="51" x14ac:dyDescent="0.2">
      <c r="B4" s="9" t="s">
        <v>163</v>
      </c>
      <c r="D4" s="9" t="s">
        <v>165</v>
      </c>
      <c r="F4" s="9" t="s">
        <v>162</v>
      </c>
      <c r="H4" s="9" t="s">
        <v>158</v>
      </c>
      <c r="J4" s="9" t="s">
        <v>167</v>
      </c>
      <c r="L4" s="9" t="s">
        <v>277</v>
      </c>
      <c r="M4" s="9" t="s">
        <v>276</v>
      </c>
    </row>
    <row r="5" spans="1:13" ht="38.25" x14ac:dyDescent="0.2">
      <c r="A5" s="10" t="s">
        <v>268</v>
      </c>
      <c r="B5" s="9" t="s">
        <v>278</v>
      </c>
      <c r="C5" s="9" t="s">
        <v>271</v>
      </c>
      <c r="D5" s="9" t="s">
        <v>278</v>
      </c>
      <c r="E5" s="9" t="s">
        <v>271</v>
      </c>
      <c r="F5" s="9" t="s">
        <v>278</v>
      </c>
      <c r="G5" s="9" t="s">
        <v>271</v>
      </c>
      <c r="H5" s="9" t="s">
        <v>278</v>
      </c>
      <c r="I5" s="9" t="s">
        <v>271</v>
      </c>
      <c r="J5" s="9" t="s">
        <v>278</v>
      </c>
      <c r="K5" s="9" t="s">
        <v>271</v>
      </c>
    </row>
    <row r="6" spans="1:13" x14ac:dyDescent="0.2">
      <c r="A6" s="1" t="s">
        <v>34</v>
      </c>
      <c r="B6" s="9">
        <v>11765</v>
      </c>
      <c r="C6" s="9">
        <v>0</v>
      </c>
      <c r="D6" s="9">
        <v>1000</v>
      </c>
      <c r="E6" s="9">
        <v>0</v>
      </c>
      <c r="F6" s="9">
        <v>4736.41</v>
      </c>
      <c r="G6" s="9">
        <v>0</v>
      </c>
      <c r="H6" s="9">
        <v>57160</v>
      </c>
      <c r="I6" s="9">
        <v>0</v>
      </c>
      <c r="J6" s="9">
        <v>64766</v>
      </c>
      <c r="K6" s="9">
        <v>0</v>
      </c>
      <c r="L6" s="9">
        <v>139427.41</v>
      </c>
      <c r="M6" s="9">
        <v>0</v>
      </c>
    </row>
    <row r="7" spans="1:13" x14ac:dyDescent="0.2">
      <c r="A7" s="1" t="s">
        <v>151</v>
      </c>
      <c r="B7" s="9">
        <v>1000</v>
      </c>
      <c r="C7" s="9">
        <v>0</v>
      </c>
      <c r="F7" s="9">
        <v>28</v>
      </c>
      <c r="G7" s="9">
        <v>0</v>
      </c>
      <c r="L7" s="9">
        <v>1028</v>
      </c>
      <c r="M7" s="9">
        <v>0</v>
      </c>
    </row>
    <row r="8" spans="1:13" x14ac:dyDescent="0.2">
      <c r="A8" s="1" t="s">
        <v>152</v>
      </c>
      <c r="B8" s="9">
        <v>250000</v>
      </c>
      <c r="C8" s="9">
        <v>151176.62</v>
      </c>
      <c r="F8" s="9">
        <v>7000</v>
      </c>
      <c r="G8" s="9">
        <v>4232.93</v>
      </c>
      <c r="L8" s="9">
        <v>257000</v>
      </c>
      <c r="M8" s="9">
        <v>155409.54999999999</v>
      </c>
    </row>
    <row r="9" spans="1:13" x14ac:dyDescent="0.2">
      <c r="A9" s="1" t="s">
        <v>431</v>
      </c>
      <c r="B9" s="9">
        <v>10000</v>
      </c>
      <c r="C9" s="9">
        <v>1750</v>
      </c>
      <c r="F9" s="9">
        <v>280</v>
      </c>
      <c r="G9" s="9">
        <v>28023.59</v>
      </c>
      <c r="L9" s="9">
        <v>10280</v>
      </c>
      <c r="M9" s="9">
        <v>29773.59</v>
      </c>
    </row>
    <row r="10" spans="1:13" x14ac:dyDescent="0.2">
      <c r="A10" s="1" t="s">
        <v>153</v>
      </c>
      <c r="B10" s="9">
        <v>1600000</v>
      </c>
      <c r="C10" s="9">
        <v>0</v>
      </c>
      <c r="D10" s="9">
        <v>0</v>
      </c>
      <c r="E10" s="9">
        <v>45000</v>
      </c>
      <c r="F10" s="9">
        <v>44800</v>
      </c>
      <c r="G10" s="9">
        <v>0</v>
      </c>
      <c r="L10" s="9">
        <v>1644800</v>
      </c>
      <c r="M10" s="9">
        <v>45000</v>
      </c>
    </row>
    <row r="11" spans="1:13" x14ac:dyDescent="0.2">
      <c r="A11" s="1" t="s">
        <v>141</v>
      </c>
      <c r="F11" s="9">
        <v>289.35000000000002</v>
      </c>
      <c r="G11" s="9">
        <v>62.58</v>
      </c>
      <c r="H11" s="9">
        <v>10334</v>
      </c>
      <c r="I11" s="9">
        <v>2235</v>
      </c>
      <c r="L11" s="9">
        <v>10623.35</v>
      </c>
      <c r="M11" s="9">
        <v>2297.58</v>
      </c>
    </row>
    <row r="12" spans="1:13" x14ac:dyDescent="0.2">
      <c r="A12" s="1" t="s">
        <v>142</v>
      </c>
      <c r="B12" s="9">
        <v>2000</v>
      </c>
      <c r="C12" s="9">
        <v>3009.55</v>
      </c>
      <c r="F12" s="9">
        <v>56</v>
      </c>
      <c r="G12" s="9">
        <v>84.27</v>
      </c>
      <c r="L12" s="9">
        <v>2056</v>
      </c>
      <c r="M12" s="9">
        <v>3093.82</v>
      </c>
    </row>
    <row r="13" spans="1:13" x14ac:dyDescent="0.2">
      <c r="A13" s="1" t="s">
        <v>143</v>
      </c>
      <c r="B13" s="9">
        <v>5000</v>
      </c>
      <c r="C13" s="9">
        <v>0</v>
      </c>
      <c r="F13" s="9">
        <v>140</v>
      </c>
      <c r="G13" s="9">
        <v>0</v>
      </c>
      <c r="L13" s="9">
        <v>5140</v>
      </c>
      <c r="M13" s="9">
        <v>0</v>
      </c>
    </row>
    <row r="14" spans="1:13" x14ac:dyDescent="0.2">
      <c r="A14" s="1" t="s">
        <v>144</v>
      </c>
      <c r="B14" s="9">
        <v>20000</v>
      </c>
      <c r="C14" s="9">
        <v>1170.5899999999999</v>
      </c>
      <c r="F14" s="9">
        <v>560</v>
      </c>
      <c r="G14" s="9">
        <v>32.78</v>
      </c>
      <c r="L14" s="9">
        <v>20560</v>
      </c>
      <c r="M14" s="9">
        <v>1203.3699999999999</v>
      </c>
    </row>
    <row r="15" spans="1:13" x14ac:dyDescent="0.2">
      <c r="A15" s="1" t="s">
        <v>145</v>
      </c>
      <c r="B15" s="9">
        <v>30000</v>
      </c>
      <c r="C15" s="9">
        <v>23978.46</v>
      </c>
      <c r="F15" s="9">
        <v>840</v>
      </c>
      <c r="G15" s="9">
        <v>671.4</v>
      </c>
      <c r="L15" s="9">
        <v>30840</v>
      </c>
      <c r="M15" s="9">
        <v>24649.86</v>
      </c>
    </row>
    <row r="16" spans="1:13" x14ac:dyDescent="0.2">
      <c r="A16" s="1" t="s">
        <v>146</v>
      </c>
      <c r="B16" s="9">
        <v>5000</v>
      </c>
      <c r="C16" s="9">
        <v>1400</v>
      </c>
      <c r="F16" s="9">
        <v>140</v>
      </c>
      <c r="G16" s="9">
        <v>39.200000000000003</v>
      </c>
      <c r="L16" s="9">
        <v>5140</v>
      </c>
      <c r="M16" s="9">
        <v>1439.2</v>
      </c>
    </row>
    <row r="17" spans="1:13" x14ac:dyDescent="0.2">
      <c r="A17" s="1" t="s">
        <v>147</v>
      </c>
      <c r="B17" s="9">
        <v>10000</v>
      </c>
      <c r="C17" s="9">
        <v>0</v>
      </c>
      <c r="F17" s="9">
        <v>280</v>
      </c>
      <c r="G17" s="9">
        <v>7841</v>
      </c>
      <c r="L17" s="9">
        <v>10280</v>
      </c>
      <c r="M17" s="9">
        <v>7841</v>
      </c>
    </row>
    <row r="18" spans="1:13" x14ac:dyDescent="0.2">
      <c r="A18" s="1" t="s">
        <v>148</v>
      </c>
      <c r="B18" s="9">
        <v>7000</v>
      </c>
      <c r="C18" s="9">
        <v>129</v>
      </c>
      <c r="F18" s="9">
        <v>196</v>
      </c>
      <c r="G18" s="9">
        <v>3.61</v>
      </c>
      <c r="L18" s="9">
        <v>7196</v>
      </c>
      <c r="M18" s="9">
        <v>132.61000000000001</v>
      </c>
    </row>
    <row r="19" spans="1:13" x14ac:dyDescent="0.2">
      <c r="A19" s="1" t="s">
        <v>36</v>
      </c>
      <c r="B19" s="9">
        <v>124465</v>
      </c>
      <c r="C19" s="9">
        <v>0</v>
      </c>
      <c r="D19" s="9">
        <v>1000</v>
      </c>
      <c r="E19" s="9">
        <v>0</v>
      </c>
      <c r="F19" s="9">
        <v>6219.42</v>
      </c>
      <c r="G19" s="9">
        <v>0</v>
      </c>
      <c r="H19" s="9">
        <v>61943</v>
      </c>
      <c r="I19" s="9">
        <v>0</v>
      </c>
      <c r="L19" s="9">
        <v>193627.42</v>
      </c>
      <c r="M19" s="9">
        <v>0</v>
      </c>
    </row>
    <row r="20" spans="1:13" x14ac:dyDescent="0.2">
      <c r="A20" s="1" t="s">
        <v>37</v>
      </c>
      <c r="B20" s="9">
        <v>36545</v>
      </c>
      <c r="C20" s="9">
        <v>0</v>
      </c>
      <c r="H20" s="9">
        <v>82465</v>
      </c>
      <c r="I20" s="9">
        <v>0</v>
      </c>
      <c r="J20" s="9">
        <v>119548</v>
      </c>
      <c r="K20" s="9">
        <v>0</v>
      </c>
      <c r="L20" s="9">
        <v>238558</v>
      </c>
      <c r="M20" s="9">
        <v>0</v>
      </c>
    </row>
    <row r="21" spans="1:13" x14ac:dyDescent="0.2">
      <c r="A21" s="1" t="s">
        <v>38</v>
      </c>
      <c r="B21" s="9">
        <v>93390</v>
      </c>
      <c r="C21" s="9">
        <v>62454.26</v>
      </c>
      <c r="F21" s="9">
        <v>3365.04</v>
      </c>
      <c r="G21" s="9">
        <v>2166.36</v>
      </c>
      <c r="H21" s="9">
        <v>26790</v>
      </c>
      <c r="I21" s="9">
        <v>14915.81</v>
      </c>
      <c r="L21" s="9">
        <v>123545.04</v>
      </c>
      <c r="M21" s="9">
        <v>79536.430000000008</v>
      </c>
    </row>
    <row r="22" spans="1:13" x14ac:dyDescent="0.2">
      <c r="A22" s="1" t="s">
        <v>40</v>
      </c>
      <c r="B22" s="9">
        <v>13250</v>
      </c>
      <c r="C22" s="9">
        <v>8338.2000000000007</v>
      </c>
      <c r="F22" s="9">
        <v>2322.1999999999998</v>
      </c>
      <c r="G22" s="9">
        <v>2115.1</v>
      </c>
      <c r="H22" s="9">
        <v>9200</v>
      </c>
      <c r="I22" s="9">
        <v>4993.57</v>
      </c>
      <c r="J22" s="9">
        <v>60485.86</v>
      </c>
      <c r="K22" s="9">
        <v>62207.51</v>
      </c>
      <c r="L22" s="9">
        <v>85258.06</v>
      </c>
      <c r="M22" s="9">
        <v>77654.38</v>
      </c>
    </row>
    <row r="23" spans="1:13" x14ac:dyDescent="0.2">
      <c r="A23" s="1" t="s">
        <v>97</v>
      </c>
      <c r="B23" s="9">
        <v>3000</v>
      </c>
      <c r="C23" s="9">
        <v>2625</v>
      </c>
      <c r="F23" s="9">
        <v>84</v>
      </c>
      <c r="G23" s="9">
        <v>73.5</v>
      </c>
      <c r="L23" s="9">
        <v>3084</v>
      </c>
      <c r="M23" s="9">
        <v>2698.5</v>
      </c>
    </row>
    <row r="24" spans="1:13" x14ac:dyDescent="0.2">
      <c r="A24" s="1" t="s">
        <v>99</v>
      </c>
      <c r="B24" s="9">
        <v>4300</v>
      </c>
      <c r="C24" s="9">
        <v>3718.15</v>
      </c>
      <c r="F24" s="9">
        <v>120.4</v>
      </c>
      <c r="G24" s="9">
        <v>104.11</v>
      </c>
      <c r="L24" s="9">
        <v>4420.3999999999996</v>
      </c>
      <c r="M24" s="9">
        <v>3822.26</v>
      </c>
    </row>
    <row r="25" spans="1:13" x14ac:dyDescent="0.2">
      <c r="A25" s="1" t="s">
        <v>101</v>
      </c>
      <c r="B25" s="9">
        <v>7000</v>
      </c>
      <c r="C25" s="9">
        <v>6434.07</v>
      </c>
      <c r="F25" s="9">
        <v>196</v>
      </c>
      <c r="G25" s="9">
        <v>180.15</v>
      </c>
      <c r="L25" s="9">
        <v>7196</v>
      </c>
      <c r="M25" s="9">
        <v>6614.2199999999993</v>
      </c>
    </row>
    <row r="26" spans="1:13" x14ac:dyDescent="0.2">
      <c r="A26" s="1" t="s">
        <v>103</v>
      </c>
      <c r="B26" s="9">
        <v>4200</v>
      </c>
      <c r="C26" s="9">
        <v>1666.49</v>
      </c>
      <c r="F26" s="9">
        <v>299.60000000000002</v>
      </c>
      <c r="G26" s="9">
        <v>53.84</v>
      </c>
      <c r="H26" s="9">
        <v>6500</v>
      </c>
      <c r="I26" s="9">
        <v>256.51</v>
      </c>
      <c r="L26" s="9">
        <v>10999.6</v>
      </c>
      <c r="M26" s="9">
        <v>1976.84</v>
      </c>
    </row>
    <row r="27" spans="1:13" x14ac:dyDescent="0.2">
      <c r="A27" s="1" t="s">
        <v>105</v>
      </c>
      <c r="B27" s="9">
        <v>12953</v>
      </c>
      <c r="C27" s="9">
        <v>10782.86</v>
      </c>
      <c r="F27" s="9">
        <v>362.68</v>
      </c>
      <c r="G27" s="9">
        <v>301.92</v>
      </c>
      <c r="L27" s="9">
        <v>13315.68</v>
      </c>
      <c r="M27" s="9">
        <v>11084.78</v>
      </c>
    </row>
    <row r="28" spans="1:13" x14ac:dyDescent="0.2">
      <c r="A28" s="1" t="s">
        <v>107</v>
      </c>
      <c r="B28" s="9">
        <v>1300</v>
      </c>
      <c r="C28" s="9">
        <v>1353.23</v>
      </c>
      <c r="F28" s="9">
        <v>36.4</v>
      </c>
      <c r="G28" s="9">
        <v>37.89</v>
      </c>
      <c r="L28" s="9">
        <v>1336.4</v>
      </c>
      <c r="M28" s="9">
        <v>1391.1200000000001</v>
      </c>
    </row>
    <row r="29" spans="1:13" x14ac:dyDescent="0.2">
      <c r="A29" s="1" t="s">
        <v>41</v>
      </c>
      <c r="B29" s="9">
        <v>104700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147000</v>
      </c>
      <c r="I29" s="9">
        <v>0</v>
      </c>
      <c r="J29" s="9">
        <v>47900</v>
      </c>
      <c r="K29" s="9">
        <v>0</v>
      </c>
      <c r="L29" s="9">
        <v>299600</v>
      </c>
      <c r="M29" s="9">
        <v>0</v>
      </c>
    </row>
    <row r="30" spans="1:13" x14ac:dyDescent="0.2">
      <c r="A30" s="1" t="s">
        <v>121</v>
      </c>
      <c r="B30" s="9">
        <v>5600</v>
      </c>
      <c r="C30" s="9">
        <v>4999.3500000000004</v>
      </c>
      <c r="F30" s="9">
        <v>156.80000000000001</v>
      </c>
      <c r="G30" s="9">
        <v>139.97999999999999</v>
      </c>
      <c r="L30" s="9">
        <v>5756.8</v>
      </c>
      <c r="M30" s="9">
        <v>5139.33</v>
      </c>
    </row>
    <row r="31" spans="1:13" x14ac:dyDescent="0.2">
      <c r="A31" s="1" t="s">
        <v>43</v>
      </c>
      <c r="B31" s="9">
        <v>90500</v>
      </c>
      <c r="C31" s="9">
        <v>85436.6</v>
      </c>
      <c r="F31" s="9">
        <v>3054.24</v>
      </c>
      <c r="G31" s="9">
        <v>2891.74</v>
      </c>
      <c r="H31" s="9">
        <v>18580</v>
      </c>
      <c r="I31" s="9">
        <v>17839.79</v>
      </c>
      <c r="L31" s="9">
        <v>112134.24</v>
      </c>
      <c r="M31" s="9">
        <v>106168.13</v>
      </c>
    </row>
    <row r="32" spans="1:13" x14ac:dyDescent="0.2">
      <c r="A32" s="1" t="s">
        <v>44</v>
      </c>
      <c r="B32" s="9">
        <v>454000</v>
      </c>
      <c r="C32" s="9">
        <v>0</v>
      </c>
      <c r="D32" s="9">
        <v>101000</v>
      </c>
      <c r="E32" s="9">
        <v>0</v>
      </c>
      <c r="H32" s="9">
        <v>425431</v>
      </c>
      <c r="I32" s="9">
        <v>0</v>
      </c>
      <c r="J32" s="9">
        <v>704766</v>
      </c>
      <c r="K32" s="9">
        <v>0</v>
      </c>
      <c r="L32" s="9">
        <v>1685197</v>
      </c>
      <c r="M32" s="9">
        <v>0</v>
      </c>
    </row>
    <row r="33" spans="1:13" x14ac:dyDescent="0.2">
      <c r="A33" s="1" t="s">
        <v>45</v>
      </c>
      <c r="B33" s="9">
        <v>6000</v>
      </c>
      <c r="C33" s="9">
        <v>1461.13</v>
      </c>
      <c r="F33" s="9">
        <v>168</v>
      </c>
      <c r="G33" s="9">
        <v>40.909999999999997</v>
      </c>
      <c r="L33" s="9">
        <v>6168</v>
      </c>
      <c r="M33" s="9">
        <v>1502.0400000000002</v>
      </c>
    </row>
    <row r="34" spans="1:13" x14ac:dyDescent="0.2">
      <c r="A34" s="1" t="s">
        <v>123</v>
      </c>
      <c r="B34" s="9">
        <v>7263</v>
      </c>
      <c r="C34" s="9">
        <v>5066.5600000000004</v>
      </c>
      <c r="F34" s="9">
        <v>203.36</v>
      </c>
      <c r="G34" s="9">
        <v>141.86000000000001</v>
      </c>
      <c r="L34" s="9">
        <v>7466.36</v>
      </c>
      <c r="M34" s="9">
        <v>5208.42</v>
      </c>
    </row>
    <row r="35" spans="1:13" x14ac:dyDescent="0.2">
      <c r="A35" s="1" t="s">
        <v>84</v>
      </c>
      <c r="B35" s="9">
        <v>66547</v>
      </c>
      <c r="C35" s="9">
        <v>60271.09</v>
      </c>
      <c r="F35" s="9">
        <v>1863.32</v>
      </c>
      <c r="G35" s="9">
        <v>1687.59</v>
      </c>
      <c r="L35" s="9">
        <v>68410.320000000007</v>
      </c>
      <c r="M35" s="9">
        <v>61958.679999999993</v>
      </c>
    </row>
    <row r="36" spans="1:13" x14ac:dyDescent="0.2">
      <c r="A36" s="1" t="s">
        <v>125</v>
      </c>
      <c r="B36" s="9">
        <v>1355</v>
      </c>
      <c r="C36" s="9">
        <v>876.17</v>
      </c>
      <c r="F36" s="9">
        <v>186.2</v>
      </c>
      <c r="G36" s="9">
        <v>79.569999999999993</v>
      </c>
      <c r="H36" s="9">
        <v>5295</v>
      </c>
      <c r="I36" s="9">
        <v>1965.76</v>
      </c>
      <c r="L36" s="9">
        <v>6836.2</v>
      </c>
      <c r="M36" s="9">
        <v>2921.5</v>
      </c>
    </row>
    <row r="37" spans="1:13" x14ac:dyDescent="0.2">
      <c r="A37" s="1" t="s">
        <v>85</v>
      </c>
      <c r="B37" s="9">
        <v>8500</v>
      </c>
      <c r="C37" s="9">
        <v>2992.97</v>
      </c>
      <c r="F37" s="9">
        <v>238</v>
      </c>
      <c r="G37" s="9">
        <v>83.8</v>
      </c>
      <c r="L37" s="9">
        <v>8738</v>
      </c>
      <c r="M37" s="9">
        <v>3076.77</v>
      </c>
    </row>
    <row r="38" spans="1:13" x14ac:dyDescent="0.2">
      <c r="A38" s="1" t="s">
        <v>109</v>
      </c>
      <c r="B38" s="9">
        <v>19000</v>
      </c>
      <c r="C38" s="9">
        <v>15165.6</v>
      </c>
      <c r="F38" s="9">
        <v>532</v>
      </c>
      <c r="G38" s="9">
        <v>424.64</v>
      </c>
      <c r="L38" s="9">
        <v>19532</v>
      </c>
      <c r="M38" s="9">
        <v>15590.24</v>
      </c>
    </row>
    <row r="39" spans="1:13" x14ac:dyDescent="0.2">
      <c r="A39" s="1" t="s">
        <v>127</v>
      </c>
      <c r="B39" s="9">
        <v>14850</v>
      </c>
      <c r="C39" s="9">
        <v>12577.95</v>
      </c>
      <c r="F39" s="9">
        <v>415.8</v>
      </c>
      <c r="G39" s="9">
        <v>352.18</v>
      </c>
      <c r="L39" s="9">
        <v>15265.8</v>
      </c>
      <c r="M39" s="9">
        <v>12930.130000000001</v>
      </c>
    </row>
    <row r="40" spans="1:13" x14ac:dyDescent="0.2">
      <c r="A40" s="1" t="s">
        <v>129</v>
      </c>
      <c r="B40" s="9">
        <v>12100</v>
      </c>
      <c r="C40" s="9">
        <v>11872.6</v>
      </c>
      <c r="F40" s="9">
        <v>338.8</v>
      </c>
      <c r="G40" s="9">
        <v>332.43</v>
      </c>
      <c r="L40" s="9">
        <v>12438.8</v>
      </c>
      <c r="M40" s="9">
        <v>12205.03</v>
      </c>
    </row>
    <row r="41" spans="1:13" x14ac:dyDescent="0.2">
      <c r="A41" s="1" t="s">
        <v>86</v>
      </c>
      <c r="B41" s="9">
        <v>28831</v>
      </c>
      <c r="C41" s="9">
        <v>21271.82</v>
      </c>
      <c r="F41" s="9">
        <v>1309.5899999999999</v>
      </c>
      <c r="G41" s="9">
        <v>877.91</v>
      </c>
      <c r="H41" s="9">
        <v>17940</v>
      </c>
      <c r="I41" s="9">
        <v>10082.200000000001</v>
      </c>
      <c r="L41" s="9">
        <v>48080.59</v>
      </c>
      <c r="M41" s="9">
        <v>32231.93</v>
      </c>
    </row>
    <row r="42" spans="1:13" x14ac:dyDescent="0.2">
      <c r="A42" s="1" t="s">
        <v>131</v>
      </c>
      <c r="B42" s="9">
        <v>3500</v>
      </c>
      <c r="C42" s="9">
        <v>3386.12</v>
      </c>
      <c r="F42" s="9">
        <v>98</v>
      </c>
      <c r="G42" s="9">
        <v>94.81</v>
      </c>
      <c r="L42" s="9">
        <v>3598</v>
      </c>
      <c r="M42" s="9">
        <v>3480.93</v>
      </c>
    </row>
    <row r="43" spans="1:13" x14ac:dyDescent="0.2">
      <c r="A43" s="1" t="s">
        <v>133</v>
      </c>
      <c r="B43" s="9">
        <v>6750</v>
      </c>
      <c r="C43" s="9">
        <v>5657.11</v>
      </c>
      <c r="D43" s="9">
        <v>0</v>
      </c>
      <c r="E43" s="9">
        <v>200</v>
      </c>
      <c r="F43" s="9">
        <v>189</v>
      </c>
      <c r="G43" s="9">
        <v>158.4</v>
      </c>
      <c r="L43" s="9">
        <v>6939</v>
      </c>
      <c r="M43" s="9">
        <v>6015.5099999999993</v>
      </c>
    </row>
    <row r="44" spans="1:13" x14ac:dyDescent="0.2">
      <c r="A44" s="1" t="s">
        <v>111</v>
      </c>
      <c r="B44" s="9">
        <v>17000</v>
      </c>
      <c r="C44" s="9">
        <v>10730.24</v>
      </c>
      <c r="F44" s="9">
        <v>476</v>
      </c>
      <c r="G44" s="9">
        <v>300.45</v>
      </c>
      <c r="L44" s="9">
        <v>17476</v>
      </c>
      <c r="M44" s="9">
        <v>11030.69</v>
      </c>
    </row>
    <row r="45" spans="1:13" x14ac:dyDescent="0.2">
      <c r="A45" s="1" t="s">
        <v>135</v>
      </c>
      <c r="B45" s="9">
        <v>23000</v>
      </c>
      <c r="C45" s="9">
        <v>12955.22</v>
      </c>
      <c r="F45" s="9">
        <v>644</v>
      </c>
      <c r="G45" s="9">
        <v>362.75</v>
      </c>
      <c r="L45" s="9">
        <v>23644</v>
      </c>
      <c r="M45" s="9">
        <v>13317.97</v>
      </c>
    </row>
    <row r="46" spans="1:13" x14ac:dyDescent="0.2">
      <c r="A46" s="1" t="s">
        <v>113</v>
      </c>
      <c r="B46" s="9">
        <v>0</v>
      </c>
      <c r="C46" s="9">
        <v>54.66</v>
      </c>
      <c r="F46" s="9">
        <v>2365.5500000000002</v>
      </c>
      <c r="G46" s="9">
        <v>1814.86</v>
      </c>
      <c r="H46" s="9">
        <v>84484</v>
      </c>
      <c r="I46" s="9">
        <v>64761.87</v>
      </c>
      <c r="L46" s="9">
        <v>86849.55</v>
      </c>
      <c r="M46" s="9">
        <v>66631.39</v>
      </c>
    </row>
    <row r="47" spans="1:13" x14ac:dyDescent="0.2">
      <c r="A47" s="1" t="s">
        <v>87</v>
      </c>
      <c r="B47" s="9">
        <v>400</v>
      </c>
      <c r="C47" s="9">
        <v>450.83</v>
      </c>
      <c r="F47" s="9">
        <v>3298.79</v>
      </c>
      <c r="G47" s="9">
        <v>1936.51</v>
      </c>
      <c r="H47" s="9">
        <v>117414</v>
      </c>
      <c r="I47" s="9">
        <v>68710.23</v>
      </c>
      <c r="L47" s="9">
        <v>121112.79</v>
      </c>
      <c r="M47" s="9">
        <v>71097.569999999992</v>
      </c>
    </row>
    <row r="48" spans="1:13" x14ac:dyDescent="0.2">
      <c r="A48" s="1" t="s">
        <v>88</v>
      </c>
      <c r="B48" s="9">
        <v>8000</v>
      </c>
      <c r="C48" s="9">
        <v>4962.58</v>
      </c>
      <c r="F48" s="9">
        <v>224</v>
      </c>
      <c r="G48" s="9">
        <v>138.94999999999999</v>
      </c>
      <c r="L48" s="9">
        <v>8224</v>
      </c>
      <c r="M48" s="9">
        <v>5101.53</v>
      </c>
    </row>
    <row r="49" spans="1:13" x14ac:dyDescent="0.2">
      <c r="A49" s="1" t="s">
        <v>89</v>
      </c>
      <c r="B49" s="9">
        <v>35000</v>
      </c>
      <c r="C49" s="9">
        <v>12585.2</v>
      </c>
      <c r="F49" s="9">
        <v>3349.92</v>
      </c>
      <c r="G49" s="9">
        <v>987.53</v>
      </c>
      <c r="H49" s="9">
        <v>84640</v>
      </c>
      <c r="I49" s="9">
        <v>22683.47</v>
      </c>
      <c r="L49" s="9">
        <v>122989.92</v>
      </c>
      <c r="M49" s="9">
        <v>36256.200000000004</v>
      </c>
    </row>
    <row r="50" spans="1:13" x14ac:dyDescent="0.2">
      <c r="A50" s="1" t="s">
        <v>115</v>
      </c>
      <c r="B50" s="9">
        <v>2500</v>
      </c>
      <c r="C50" s="9">
        <v>2143.2800000000002</v>
      </c>
      <c r="F50" s="9">
        <v>70</v>
      </c>
      <c r="G50" s="9">
        <v>60.01</v>
      </c>
      <c r="L50" s="9">
        <v>2570</v>
      </c>
      <c r="M50" s="9">
        <v>2203.2900000000004</v>
      </c>
    </row>
    <row r="51" spans="1:13" x14ac:dyDescent="0.2">
      <c r="A51" s="1" t="s">
        <v>90</v>
      </c>
      <c r="B51" s="9">
        <v>36000</v>
      </c>
      <c r="C51" s="9">
        <v>32708.94</v>
      </c>
      <c r="F51" s="9">
        <v>1008</v>
      </c>
      <c r="G51" s="9">
        <v>915.85</v>
      </c>
      <c r="L51" s="9">
        <v>37008</v>
      </c>
      <c r="M51" s="9">
        <v>33624.79</v>
      </c>
    </row>
    <row r="52" spans="1:13" x14ac:dyDescent="0.2">
      <c r="A52" s="1" t="s">
        <v>91</v>
      </c>
      <c r="B52" s="9">
        <v>153400</v>
      </c>
      <c r="C52" s="9">
        <v>112517.75999999999</v>
      </c>
      <c r="F52" s="9">
        <v>4295.2</v>
      </c>
      <c r="G52" s="9">
        <v>3150.5</v>
      </c>
      <c r="L52" s="9">
        <v>157695.20000000001</v>
      </c>
      <c r="M52" s="9">
        <v>115668.26</v>
      </c>
    </row>
    <row r="53" spans="1:13" x14ac:dyDescent="0.2">
      <c r="A53" s="1" t="s">
        <v>117</v>
      </c>
      <c r="B53" s="9">
        <v>4145</v>
      </c>
      <c r="C53" s="9">
        <v>0</v>
      </c>
      <c r="F53" s="9">
        <v>116.06</v>
      </c>
      <c r="G53" s="9">
        <v>0</v>
      </c>
      <c r="L53" s="9">
        <v>4261.0600000000004</v>
      </c>
      <c r="M53" s="9">
        <v>0</v>
      </c>
    </row>
    <row r="54" spans="1:13" x14ac:dyDescent="0.2">
      <c r="A54" s="1" t="s">
        <v>92</v>
      </c>
      <c r="B54" s="9">
        <v>17549</v>
      </c>
      <c r="C54" s="9">
        <v>9980.4</v>
      </c>
      <c r="F54" s="9">
        <v>491.37</v>
      </c>
      <c r="G54" s="9">
        <v>279.45</v>
      </c>
      <c r="L54" s="9">
        <v>18040.37</v>
      </c>
      <c r="M54" s="9">
        <v>10259.85</v>
      </c>
    </row>
    <row r="55" spans="1:13" x14ac:dyDescent="0.2">
      <c r="A55" s="1" t="s">
        <v>93</v>
      </c>
      <c r="B55" s="9">
        <v>23855</v>
      </c>
      <c r="C55" s="9">
        <v>6797.48</v>
      </c>
      <c r="F55" s="9">
        <v>794.95</v>
      </c>
      <c r="G55" s="9">
        <v>190.33</v>
      </c>
      <c r="H55" s="9">
        <v>4536</v>
      </c>
      <c r="I55" s="9">
        <v>0</v>
      </c>
      <c r="L55" s="9">
        <v>29185.95</v>
      </c>
      <c r="M55" s="9">
        <v>6987.8099999999995</v>
      </c>
    </row>
    <row r="56" spans="1:13" x14ac:dyDescent="0.2">
      <c r="A56" s="1" t="s">
        <v>94</v>
      </c>
      <c r="B56" s="9">
        <v>91692</v>
      </c>
      <c r="C56" s="9">
        <v>81347.12</v>
      </c>
      <c r="F56" s="9">
        <v>3718.88</v>
      </c>
      <c r="G56" s="9">
        <v>2967.02</v>
      </c>
      <c r="H56" s="9">
        <v>41125</v>
      </c>
      <c r="I56" s="9">
        <v>24617.88</v>
      </c>
      <c r="L56" s="9">
        <v>136535.88</v>
      </c>
      <c r="M56" s="9">
        <v>108932.02</v>
      </c>
    </row>
    <row r="57" spans="1:13" x14ac:dyDescent="0.2">
      <c r="A57" s="1" t="s">
        <v>119</v>
      </c>
      <c r="B57" s="9">
        <v>42500</v>
      </c>
      <c r="C57" s="9">
        <v>34845.61</v>
      </c>
      <c r="F57" s="9">
        <v>1190</v>
      </c>
      <c r="G57" s="9">
        <v>975.68</v>
      </c>
      <c r="L57" s="9">
        <v>43690</v>
      </c>
      <c r="M57" s="9">
        <v>35821.29</v>
      </c>
    </row>
    <row r="58" spans="1:13" x14ac:dyDescent="0.2">
      <c r="A58" s="1" t="s">
        <v>137</v>
      </c>
      <c r="B58" s="9">
        <v>4405</v>
      </c>
      <c r="C58" s="9">
        <v>4730.43</v>
      </c>
      <c r="F58" s="9">
        <v>1463.28</v>
      </c>
      <c r="G58" s="9">
        <v>1382.32</v>
      </c>
      <c r="H58" s="9">
        <v>47855</v>
      </c>
      <c r="I58" s="9">
        <v>44638.080000000002</v>
      </c>
      <c r="L58" s="9">
        <v>53723.28</v>
      </c>
      <c r="M58" s="9">
        <v>50750.83</v>
      </c>
    </row>
    <row r="59" spans="1:13" x14ac:dyDescent="0.2">
      <c r="A59" s="1" t="s">
        <v>95</v>
      </c>
      <c r="B59" s="9">
        <v>10500</v>
      </c>
      <c r="C59" s="9">
        <v>8505.26</v>
      </c>
      <c r="F59" s="9">
        <v>294</v>
      </c>
      <c r="G59" s="9">
        <v>238.15</v>
      </c>
      <c r="L59" s="9">
        <v>10794</v>
      </c>
      <c r="M59" s="9">
        <v>8743.41</v>
      </c>
    </row>
    <row r="60" spans="1:13" x14ac:dyDescent="0.2">
      <c r="A60" s="1" t="s">
        <v>433</v>
      </c>
      <c r="B60" s="9">
        <v>0</v>
      </c>
      <c r="C60" s="9">
        <v>25.96</v>
      </c>
      <c r="F60" s="9">
        <v>0</v>
      </c>
      <c r="G60" s="9">
        <v>0.73</v>
      </c>
      <c r="L60" s="9">
        <v>0</v>
      </c>
      <c r="M60" s="9">
        <v>26.69</v>
      </c>
    </row>
    <row r="61" spans="1:13" x14ac:dyDescent="0.2">
      <c r="A61" s="1" t="s">
        <v>265</v>
      </c>
      <c r="B61" s="9">
        <v>0</v>
      </c>
      <c r="C61" s="9">
        <v>93836</v>
      </c>
      <c r="F61" s="9">
        <v>8955</v>
      </c>
      <c r="G61" s="9">
        <v>89408.41</v>
      </c>
      <c r="L61" s="9">
        <v>8955</v>
      </c>
      <c r="M61" s="9">
        <v>183244.41</v>
      </c>
    </row>
    <row r="62" spans="1:13" x14ac:dyDescent="0.2">
      <c r="A62" s="1" t="s">
        <v>46</v>
      </c>
      <c r="B62" s="9">
        <v>75000</v>
      </c>
      <c r="C62" s="9">
        <v>57817.54</v>
      </c>
      <c r="F62" s="9">
        <v>2380</v>
      </c>
      <c r="G62" s="9">
        <v>1681.26</v>
      </c>
      <c r="H62" s="9">
        <v>10000</v>
      </c>
      <c r="I62" s="9">
        <v>2227.5</v>
      </c>
      <c r="L62" s="9">
        <v>87380</v>
      </c>
      <c r="M62" s="9">
        <v>61726.3</v>
      </c>
    </row>
    <row r="63" spans="1:13" x14ac:dyDescent="0.2">
      <c r="A63" s="1" t="s">
        <v>48</v>
      </c>
      <c r="B63" s="9">
        <v>374970</v>
      </c>
      <c r="C63" s="9">
        <v>335723.12</v>
      </c>
      <c r="F63" s="9">
        <v>12313.28</v>
      </c>
      <c r="G63" s="9">
        <v>10237.450000000001</v>
      </c>
      <c r="H63" s="9">
        <v>64790</v>
      </c>
      <c r="I63" s="9">
        <v>29899.98</v>
      </c>
      <c r="L63" s="9">
        <v>452073.28</v>
      </c>
      <c r="M63" s="9">
        <v>375860.55</v>
      </c>
    </row>
    <row r="64" spans="1:13" x14ac:dyDescent="0.2">
      <c r="A64" s="1" t="s">
        <v>96</v>
      </c>
      <c r="B64" s="9">
        <v>19795</v>
      </c>
      <c r="C64" s="9">
        <v>11384.22</v>
      </c>
      <c r="F64" s="9">
        <v>2776.96</v>
      </c>
      <c r="G64" s="9">
        <v>2393.1999999999998</v>
      </c>
      <c r="H64" s="9">
        <v>14864</v>
      </c>
      <c r="I64" s="9">
        <v>7817</v>
      </c>
      <c r="J64" s="9">
        <v>64518.25</v>
      </c>
      <c r="K64" s="9">
        <v>66269.899999999994</v>
      </c>
      <c r="L64" s="9">
        <v>101954.20999999999</v>
      </c>
      <c r="M64" s="9">
        <v>87864.319999999992</v>
      </c>
    </row>
    <row r="65" spans="1:13" x14ac:dyDescent="0.2">
      <c r="A65" s="1" t="s">
        <v>49</v>
      </c>
      <c r="B65" s="9">
        <v>10000</v>
      </c>
      <c r="C65" s="9">
        <v>7016.82</v>
      </c>
      <c r="F65" s="9">
        <v>6059.76</v>
      </c>
      <c r="G65" s="9">
        <v>5798.55</v>
      </c>
      <c r="H65" s="9">
        <v>7600</v>
      </c>
      <c r="I65" s="9">
        <v>7757.76</v>
      </c>
      <c r="J65" s="9">
        <v>198819.91</v>
      </c>
      <c r="K65" s="9">
        <v>192316.02</v>
      </c>
      <c r="L65" s="9">
        <v>222479.67</v>
      </c>
      <c r="M65" s="9">
        <v>212889.15</v>
      </c>
    </row>
    <row r="66" spans="1:13" x14ac:dyDescent="0.2">
      <c r="A66" s="1" t="s">
        <v>50</v>
      </c>
      <c r="B66" s="9">
        <v>28000</v>
      </c>
      <c r="C66" s="9">
        <v>21588.41</v>
      </c>
      <c r="F66" s="9">
        <v>1089.76</v>
      </c>
      <c r="G66" s="9">
        <v>891.57</v>
      </c>
      <c r="H66" s="9">
        <v>10920</v>
      </c>
      <c r="I66" s="9">
        <v>10253.280000000001</v>
      </c>
      <c r="L66" s="9">
        <v>40009.759999999995</v>
      </c>
      <c r="M66" s="9">
        <v>32733.260000000002</v>
      </c>
    </row>
    <row r="67" spans="1:13" x14ac:dyDescent="0.2">
      <c r="A67" s="1" t="s">
        <v>51</v>
      </c>
      <c r="B67" s="9">
        <v>32228</v>
      </c>
      <c r="C67" s="9">
        <v>25234.04</v>
      </c>
      <c r="F67" s="9">
        <v>902.38</v>
      </c>
      <c r="G67" s="9">
        <v>706.55</v>
      </c>
      <c r="L67" s="9">
        <v>33130.379999999997</v>
      </c>
      <c r="M67" s="9">
        <v>25940.59</v>
      </c>
    </row>
    <row r="68" spans="1:13" x14ac:dyDescent="0.2">
      <c r="A68" s="1" t="s">
        <v>53</v>
      </c>
      <c r="B68" s="9">
        <v>165147</v>
      </c>
      <c r="C68" s="9">
        <v>137628.94</v>
      </c>
      <c r="F68" s="9">
        <v>5689.26</v>
      </c>
      <c r="G68" s="9">
        <v>4194.6899999999996</v>
      </c>
      <c r="H68" s="9">
        <v>38041</v>
      </c>
      <c r="I68" s="9">
        <v>12181.41</v>
      </c>
      <c r="L68" s="9">
        <v>208877.26</v>
      </c>
      <c r="M68" s="9">
        <v>154005.04</v>
      </c>
    </row>
    <row r="69" spans="1:13" x14ac:dyDescent="0.2">
      <c r="A69" s="1" t="s">
        <v>31</v>
      </c>
      <c r="B69" s="9">
        <v>187340</v>
      </c>
      <c r="C69" s="9">
        <v>187437.19</v>
      </c>
      <c r="F69" s="9">
        <v>6169.52</v>
      </c>
      <c r="G69" s="9">
        <v>5302.11</v>
      </c>
      <c r="H69" s="9">
        <v>33000</v>
      </c>
      <c r="I69" s="9">
        <v>1924.01</v>
      </c>
      <c r="L69" s="9">
        <v>226509.52</v>
      </c>
      <c r="M69" s="9">
        <v>194663.31</v>
      </c>
    </row>
    <row r="70" spans="1:13" x14ac:dyDescent="0.2">
      <c r="A70" s="1" t="s">
        <v>55</v>
      </c>
      <c r="B70" s="9">
        <v>12300</v>
      </c>
      <c r="C70" s="9">
        <v>6469.56</v>
      </c>
      <c r="F70" s="9">
        <v>1774.55</v>
      </c>
      <c r="G70" s="9">
        <v>1787.83</v>
      </c>
      <c r="J70" s="9">
        <v>51076.95</v>
      </c>
      <c r="K70" s="9">
        <v>57381.55</v>
      </c>
      <c r="L70" s="9">
        <v>65151.5</v>
      </c>
      <c r="M70" s="9">
        <v>65638.94</v>
      </c>
    </row>
    <row r="71" spans="1:13" x14ac:dyDescent="0.2">
      <c r="A71" s="1" t="s">
        <v>56</v>
      </c>
      <c r="B71" s="9">
        <v>11985</v>
      </c>
      <c r="C71" s="9">
        <v>7641.5</v>
      </c>
      <c r="F71" s="9">
        <v>335.58</v>
      </c>
      <c r="G71" s="9">
        <v>213.96</v>
      </c>
      <c r="L71" s="9">
        <v>12320.58</v>
      </c>
      <c r="M71" s="9">
        <v>7855.46</v>
      </c>
    </row>
    <row r="72" spans="1:13" x14ac:dyDescent="0.2">
      <c r="A72" s="1" t="s">
        <v>58</v>
      </c>
      <c r="B72" s="9">
        <v>23520</v>
      </c>
      <c r="C72" s="9">
        <v>18648.86</v>
      </c>
      <c r="F72" s="9">
        <v>4652.96</v>
      </c>
      <c r="G72" s="9">
        <v>4558.5</v>
      </c>
      <c r="H72" s="9">
        <v>6900</v>
      </c>
      <c r="I72" s="9">
        <v>3150</v>
      </c>
      <c r="J72" s="9">
        <v>135757.16</v>
      </c>
      <c r="K72" s="9">
        <v>141004.79</v>
      </c>
      <c r="L72" s="9">
        <v>170830.12</v>
      </c>
      <c r="M72" s="9">
        <v>167362.15000000002</v>
      </c>
    </row>
    <row r="73" spans="1:13" x14ac:dyDescent="0.2">
      <c r="A73" s="1" t="s">
        <v>59</v>
      </c>
      <c r="B73" s="9">
        <v>9655</v>
      </c>
      <c r="C73" s="9">
        <v>6761.65</v>
      </c>
      <c r="F73" s="9">
        <v>270.33999999999997</v>
      </c>
      <c r="G73" s="9">
        <v>189.33</v>
      </c>
      <c r="L73" s="9">
        <v>9925.34</v>
      </c>
      <c r="M73" s="9">
        <v>6950.98</v>
      </c>
    </row>
    <row r="74" spans="1:13" x14ac:dyDescent="0.2">
      <c r="A74" s="1" t="s">
        <v>60</v>
      </c>
      <c r="B74" s="9">
        <v>60000</v>
      </c>
      <c r="C74" s="9">
        <v>47167.27</v>
      </c>
      <c r="F74" s="9">
        <v>1680</v>
      </c>
      <c r="G74" s="9">
        <v>1320.68</v>
      </c>
      <c r="L74" s="9">
        <v>61680</v>
      </c>
      <c r="M74" s="9">
        <v>48487.95</v>
      </c>
    </row>
    <row r="75" spans="1:13" x14ac:dyDescent="0.2">
      <c r="A75" s="1" t="s">
        <v>61</v>
      </c>
      <c r="B75" s="9">
        <v>30100</v>
      </c>
      <c r="C75" s="9">
        <v>23390.13</v>
      </c>
      <c r="F75" s="9">
        <v>1928.95</v>
      </c>
      <c r="G75" s="9">
        <v>1327.04</v>
      </c>
      <c r="H75" s="9">
        <v>38791</v>
      </c>
      <c r="I75" s="9">
        <v>24003.87</v>
      </c>
      <c r="L75" s="9">
        <v>70819.95</v>
      </c>
      <c r="M75" s="9">
        <v>48721.04</v>
      </c>
    </row>
    <row r="76" spans="1:13" x14ac:dyDescent="0.2">
      <c r="A76" s="1" t="s">
        <v>62</v>
      </c>
      <c r="B76" s="9">
        <v>40000</v>
      </c>
      <c r="C76" s="9">
        <v>33066.18</v>
      </c>
      <c r="F76" s="9">
        <v>1120</v>
      </c>
      <c r="G76" s="9">
        <v>925.85</v>
      </c>
      <c r="L76" s="9">
        <v>41120</v>
      </c>
      <c r="M76" s="9">
        <v>33992.03</v>
      </c>
    </row>
    <row r="77" spans="1:13" x14ac:dyDescent="0.2">
      <c r="A77" s="1" t="s">
        <v>63</v>
      </c>
      <c r="B77" s="9">
        <v>6300</v>
      </c>
      <c r="C77" s="9">
        <v>5626.84</v>
      </c>
      <c r="D77" s="9">
        <v>0</v>
      </c>
      <c r="E77" s="9">
        <v>5145.1400000000003</v>
      </c>
      <c r="F77" s="9">
        <v>5600.3</v>
      </c>
      <c r="G77" s="9">
        <v>4809.6400000000003</v>
      </c>
      <c r="H77" s="9">
        <v>18500</v>
      </c>
      <c r="I77" s="9">
        <v>6794.21</v>
      </c>
      <c r="J77" s="9">
        <v>175210.55</v>
      </c>
      <c r="K77" s="9">
        <v>159351.65</v>
      </c>
      <c r="L77" s="9">
        <v>205610.84999999998</v>
      </c>
      <c r="M77" s="9">
        <v>181727.47999999998</v>
      </c>
    </row>
    <row r="78" spans="1:13" x14ac:dyDescent="0.2">
      <c r="A78" s="1" t="s">
        <v>65</v>
      </c>
      <c r="B78" s="9">
        <v>6000</v>
      </c>
      <c r="C78" s="9">
        <v>3290.31</v>
      </c>
      <c r="F78" s="9">
        <v>823.2</v>
      </c>
      <c r="G78" s="9">
        <v>324.81</v>
      </c>
      <c r="H78" s="9">
        <v>23400</v>
      </c>
      <c r="I78" s="9">
        <v>8310.1299999999992</v>
      </c>
      <c r="L78" s="9">
        <v>30223.200000000001</v>
      </c>
      <c r="M78" s="9">
        <v>11925.25</v>
      </c>
    </row>
    <row r="79" spans="1:13" x14ac:dyDescent="0.2">
      <c r="A79" s="1" t="s">
        <v>66</v>
      </c>
      <c r="B79" s="9">
        <v>1900</v>
      </c>
      <c r="C79" s="9">
        <v>1109.94</v>
      </c>
      <c r="F79" s="9">
        <v>188.66</v>
      </c>
      <c r="G79" s="9">
        <v>132.66999999999999</v>
      </c>
      <c r="H79" s="9">
        <v>4838</v>
      </c>
      <c r="I79" s="9">
        <v>3628.2</v>
      </c>
      <c r="L79" s="9">
        <v>6926.66</v>
      </c>
      <c r="M79" s="9">
        <v>4870.8099999999995</v>
      </c>
    </row>
    <row r="80" spans="1:13" x14ac:dyDescent="0.2">
      <c r="A80" s="1" t="s">
        <v>67</v>
      </c>
      <c r="B80" s="9">
        <v>35000</v>
      </c>
      <c r="C80" s="9">
        <v>26617.58</v>
      </c>
      <c r="F80" s="9">
        <v>2038.4</v>
      </c>
      <c r="G80" s="9">
        <v>1626.17</v>
      </c>
      <c r="H80" s="9">
        <v>37800</v>
      </c>
      <c r="I80" s="9">
        <v>31459.98</v>
      </c>
      <c r="L80" s="9">
        <v>74838.399999999994</v>
      </c>
      <c r="M80" s="9">
        <v>59703.729999999996</v>
      </c>
    </row>
    <row r="81" spans="1:13" x14ac:dyDescent="0.2">
      <c r="A81" s="1" t="s">
        <v>68</v>
      </c>
      <c r="B81" s="9">
        <v>30650</v>
      </c>
      <c r="C81" s="9">
        <v>5322.59</v>
      </c>
      <c r="F81" s="9">
        <v>4828.1899999999996</v>
      </c>
      <c r="G81" s="9">
        <v>3891.61</v>
      </c>
      <c r="H81" s="9">
        <v>35040</v>
      </c>
      <c r="I81" s="9">
        <v>24007.919999999998</v>
      </c>
      <c r="J81" s="9">
        <v>106745.28</v>
      </c>
      <c r="K81" s="9">
        <v>109655.62</v>
      </c>
      <c r="L81" s="9">
        <v>177263.47</v>
      </c>
      <c r="M81" s="9">
        <v>142877.74</v>
      </c>
    </row>
    <row r="82" spans="1:13" x14ac:dyDescent="0.2">
      <c r="A82" s="1" t="s">
        <v>70</v>
      </c>
      <c r="B82" s="9">
        <v>5250</v>
      </c>
      <c r="C82" s="9">
        <v>5609.27</v>
      </c>
      <c r="F82" s="9">
        <v>147</v>
      </c>
      <c r="G82" s="9">
        <v>157.06</v>
      </c>
      <c r="L82" s="9">
        <v>5397</v>
      </c>
      <c r="M82" s="9">
        <v>5766.3300000000008</v>
      </c>
    </row>
    <row r="83" spans="1:13" x14ac:dyDescent="0.2">
      <c r="A83" s="1" t="s">
        <v>71</v>
      </c>
      <c r="B83" s="9">
        <v>6000</v>
      </c>
      <c r="C83" s="9">
        <v>1383.93</v>
      </c>
      <c r="F83" s="9">
        <v>168</v>
      </c>
      <c r="G83" s="9">
        <v>38.75</v>
      </c>
      <c r="L83" s="9">
        <v>6168</v>
      </c>
      <c r="M83" s="9">
        <v>1422.68</v>
      </c>
    </row>
    <row r="84" spans="1:13" x14ac:dyDescent="0.2">
      <c r="A84" s="1" t="s">
        <v>266</v>
      </c>
      <c r="B84" s="9">
        <v>0</v>
      </c>
      <c r="C84" s="9">
        <v>5.51</v>
      </c>
      <c r="F84" s="9">
        <v>0</v>
      </c>
      <c r="G84" s="9">
        <v>0.15</v>
      </c>
      <c r="H84" s="9">
        <v>0</v>
      </c>
      <c r="I84" s="9">
        <v>0</v>
      </c>
      <c r="L84" s="9">
        <v>0</v>
      </c>
      <c r="M84" s="9">
        <v>5.66</v>
      </c>
    </row>
    <row r="85" spans="1:13" x14ac:dyDescent="0.2">
      <c r="A85" s="1" t="s">
        <v>72</v>
      </c>
      <c r="B85" s="9">
        <v>64089</v>
      </c>
      <c r="C85" s="9">
        <v>63051.02</v>
      </c>
      <c r="F85" s="9">
        <v>1794.49</v>
      </c>
      <c r="G85" s="9">
        <v>1765.43</v>
      </c>
      <c r="L85" s="9">
        <v>65883.490000000005</v>
      </c>
      <c r="M85" s="9">
        <v>64816.45</v>
      </c>
    </row>
    <row r="86" spans="1:13" x14ac:dyDescent="0.2">
      <c r="A86" s="1" t="s">
        <v>73</v>
      </c>
      <c r="B86" s="9">
        <v>19912</v>
      </c>
      <c r="C86" s="9">
        <v>17860.650000000001</v>
      </c>
      <c r="F86" s="9">
        <v>1630.55</v>
      </c>
      <c r="G86" s="9">
        <v>976</v>
      </c>
      <c r="H86" s="9">
        <v>38322</v>
      </c>
      <c r="I86" s="9">
        <v>16996.28</v>
      </c>
      <c r="L86" s="9">
        <v>59864.55</v>
      </c>
      <c r="M86" s="9">
        <v>35832.93</v>
      </c>
    </row>
    <row r="87" spans="1:13" x14ac:dyDescent="0.2">
      <c r="A87" s="1" t="s">
        <v>74</v>
      </c>
      <c r="B87" s="9">
        <v>6500</v>
      </c>
      <c r="C87" s="9">
        <v>5848.5</v>
      </c>
      <c r="F87" s="9">
        <v>2589.44</v>
      </c>
      <c r="G87" s="9">
        <v>1847.66</v>
      </c>
      <c r="H87" s="9">
        <v>85980</v>
      </c>
      <c r="I87" s="9">
        <v>60139.7</v>
      </c>
      <c r="L87" s="9">
        <v>95069.440000000002</v>
      </c>
      <c r="M87" s="9">
        <v>67835.86</v>
      </c>
    </row>
    <row r="88" spans="1:13" x14ac:dyDescent="0.2">
      <c r="A88" s="1" t="s">
        <v>75</v>
      </c>
      <c r="B88" s="9">
        <v>9300</v>
      </c>
      <c r="C88" s="9">
        <v>8310.07</v>
      </c>
      <c r="F88" s="9">
        <v>260.39999999999998</v>
      </c>
      <c r="G88" s="9">
        <v>232.68</v>
      </c>
      <c r="L88" s="9">
        <v>9560.4</v>
      </c>
      <c r="M88" s="9">
        <v>8542.75</v>
      </c>
    </row>
    <row r="89" spans="1:13" x14ac:dyDescent="0.2">
      <c r="A89" s="1" t="s">
        <v>76</v>
      </c>
      <c r="B89" s="9">
        <v>8000</v>
      </c>
      <c r="C89" s="9">
        <v>2995.72</v>
      </c>
      <c r="F89" s="9">
        <v>224</v>
      </c>
      <c r="G89" s="9">
        <v>83.88</v>
      </c>
      <c r="L89" s="9">
        <v>8224</v>
      </c>
      <c r="M89" s="9">
        <v>3079.6</v>
      </c>
    </row>
    <row r="90" spans="1:13" x14ac:dyDescent="0.2">
      <c r="A90" s="1" t="s">
        <v>78</v>
      </c>
      <c r="B90" s="9">
        <v>16500</v>
      </c>
      <c r="C90" s="9">
        <v>8560.4500000000007</v>
      </c>
      <c r="F90" s="9">
        <v>462</v>
      </c>
      <c r="G90" s="9">
        <v>239.69</v>
      </c>
      <c r="L90" s="9">
        <v>16962</v>
      </c>
      <c r="M90" s="9">
        <v>8800.1400000000012</v>
      </c>
    </row>
    <row r="91" spans="1:13" x14ac:dyDescent="0.2">
      <c r="A91" s="1" t="s">
        <v>155</v>
      </c>
      <c r="B91" s="9">
        <v>43000</v>
      </c>
      <c r="C91" s="9">
        <v>15237.11</v>
      </c>
      <c r="F91" s="9">
        <v>1204</v>
      </c>
      <c r="G91" s="9">
        <v>426.64</v>
      </c>
      <c r="L91" s="9">
        <v>44204</v>
      </c>
      <c r="M91" s="9">
        <v>15663.75</v>
      </c>
    </row>
    <row r="92" spans="1:13" x14ac:dyDescent="0.2">
      <c r="A92" s="1" t="s">
        <v>156</v>
      </c>
      <c r="B92" s="9">
        <v>100000</v>
      </c>
      <c r="C92" s="9">
        <v>11.12</v>
      </c>
      <c r="F92" s="9">
        <v>2800</v>
      </c>
      <c r="G92" s="9">
        <v>0.31</v>
      </c>
      <c r="L92" s="9">
        <v>102800</v>
      </c>
      <c r="M92" s="9">
        <v>11.43</v>
      </c>
    </row>
    <row r="93" spans="1:13" x14ac:dyDescent="0.2">
      <c r="A93" s="1" t="s">
        <v>157</v>
      </c>
      <c r="B93" s="9">
        <v>1000</v>
      </c>
      <c r="C93" s="9">
        <v>0</v>
      </c>
      <c r="F93" s="9">
        <v>28</v>
      </c>
      <c r="G93" s="9">
        <v>0</v>
      </c>
      <c r="L93" s="9">
        <v>1028</v>
      </c>
      <c r="M93" s="9">
        <v>0</v>
      </c>
    </row>
    <row r="94" spans="1:13" x14ac:dyDescent="0.2">
      <c r="A94" s="1" t="s">
        <v>149</v>
      </c>
      <c r="B94" s="9">
        <v>10000</v>
      </c>
      <c r="C94" s="9">
        <v>3070.57</v>
      </c>
      <c r="F94" s="9">
        <v>280</v>
      </c>
      <c r="G94" s="9">
        <v>85.98</v>
      </c>
      <c r="L94" s="9">
        <v>10280</v>
      </c>
      <c r="M94" s="9">
        <v>3156.55</v>
      </c>
    </row>
    <row r="95" spans="1:13" x14ac:dyDescent="0.2">
      <c r="A95" s="1" t="s">
        <v>79</v>
      </c>
      <c r="B95" s="9">
        <v>16000</v>
      </c>
      <c r="C95" s="9">
        <v>15645.98</v>
      </c>
      <c r="F95" s="9">
        <v>5256.18</v>
      </c>
      <c r="G95" s="9">
        <v>5263.35</v>
      </c>
      <c r="H95" s="9">
        <v>19500</v>
      </c>
      <c r="I95" s="9">
        <v>12503.04</v>
      </c>
      <c r="J95" s="9">
        <v>152220.79999999999</v>
      </c>
      <c r="K95" s="9">
        <v>159828.07999999999</v>
      </c>
      <c r="L95" s="9">
        <v>192976.97999999998</v>
      </c>
      <c r="M95" s="9">
        <v>193240.44999999998</v>
      </c>
    </row>
    <row r="96" spans="1:13" x14ac:dyDescent="0.2">
      <c r="A96" s="1" t="s">
        <v>81</v>
      </c>
      <c r="B96" s="9">
        <v>893676</v>
      </c>
      <c r="C96" s="9">
        <v>0</v>
      </c>
      <c r="D96" s="9">
        <v>88000</v>
      </c>
      <c r="E96" s="9">
        <v>0</v>
      </c>
      <c r="H96" s="9">
        <v>234875</v>
      </c>
      <c r="I96" s="9">
        <v>0</v>
      </c>
      <c r="J96" s="9">
        <v>540000</v>
      </c>
      <c r="K96" s="9">
        <v>0</v>
      </c>
      <c r="L96" s="9">
        <v>1756551</v>
      </c>
      <c r="M96" s="9">
        <v>0</v>
      </c>
    </row>
    <row r="97" spans="1:13" x14ac:dyDescent="0.2">
      <c r="A97" s="1" t="s">
        <v>82</v>
      </c>
      <c r="B97" s="9">
        <v>20500</v>
      </c>
      <c r="C97" s="9">
        <v>8304.24</v>
      </c>
      <c r="D97" s="9">
        <v>2500</v>
      </c>
      <c r="E97" s="9">
        <v>4833</v>
      </c>
      <c r="F97" s="9">
        <v>3255.44</v>
      </c>
      <c r="G97" s="9">
        <v>367.83</v>
      </c>
      <c r="H97" s="9">
        <v>6480</v>
      </c>
      <c r="I97" s="9">
        <v>4833</v>
      </c>
      <c r="L97" s="9">
        <v>32735.439999999999</v>
      </c>
      <c r="M97" s="9">
        <v>18338.07</v>
      </c>
    </row>
    <row r="98" spans="1:13" x14ac:dyDescent="0.2">
      <c r="A98" s="1" t="s">
        <v>150</v>
      </c>
      <c r="B98" s="9">
        <v>500</v>
      </c>
      <c r="C98" s="9">
        <v>0</v>
      </c>
      <c r="F98" s="9">
        <v>14</v>
      </c>
      <c r="G98" s="9">
        <v>0</v>
      </c>
      <c r="L98" s="9">
        <v>514</v>
      </c>
      <c r="M98" s="9">
        <v>0</v>
      </c>
    </row>
    <row r="99" spans="1:13" x14ac:dyDescent="0.2">
      <c r="A99" s="1" t="s">
        <v>267</v>
      </c>
      <c r="H99" s="9">
        <v>0</v>
      </c>
      <c r="I99" s="9">
        <v>0</v>
      </c>
      <c r="L99" s="9">
        <v>0</v>
      </c>
      <c r="M99" s="9">
        <v>0</v>
      </c>
    </row>
    <row r="100" spans="1:13" x14ac:dyDescent="0.2">
      <c r="A100" s="1" t="s">
        <v>269</v>
      </c>
      <c r="B100" s="9">
        <v>5931727</v>
      </c>
      <c r="C100" s="9">
        <v>2065035.3499999999</v>
      </c>
      <c r="D100" s="9">
        <v>193500</v>
      </c>
      <c r="E100" s="9">
        <v>55178.14</v>
      </c>
      <c r="F100" s="9">
        <v>196595.15999999995</v>
      </c>
      <c r="G100" s="9">
        <v>222238.43</v>
      </c>
      <c r="H100" s="9">
        <v>1978333</v>
      </c>
      <c r="I100" s="9">
        <v>545587.43999999994</v>
      </c>
      <c r="J100" s="9">
        <v>2421814.7599999998</v>
      </c>
      <c r="K100" s="9">
        <v>948015.12</v>
      </c>
      <c r="L100" s="9">
        <v>10721969.92</v>
      </c>
      <c r="M100" s="9">
        <v>3836054.4800000009</v>
      </c>
    </row>
  </sheetData>
  <pageMargins left="0.7" right="0.7" top="0.75" bottom="0.75" header="0.3" footer="0.3"/>
  <pageSetup orientation="portrait" horizontalDpi="1200" verticalDpi="120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P260"/>
  <sheetViews>
    <sheetView topLeftCell="A224" workbookViewId="0">
      <pane xSplit="1" topLeftCell="G1" activePane="topRight" state="frozen"/>
      <selection pane="topRight" activeCell="B1" sqref="B1:B1048576"/>
    </sheetView>
  </sheetViews>
  <sheetFormatPr defaultColWidth="8" defaultRowHeight="12.75" x14ac:dyDescent="0.2"/>
  <cols>
    <col min="1" max="4" width="23.42578125" customWidth="1"/>
    <col min="5" max="5" width="67" bestFit="1" customWidth="1"/>
    <col min="6" max="14" width="23.42578125" customWidth="1"/>
  </cols>
  <sheetData>
    <row r="1" spans="1:16" x14ac:dyDescent="0.2">
      <c r="A1" s="8" t="s">
        <v>263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6" x14ac:dyDescent="0.2">
      <c r="A2" s="7" t="s">
        <v>32</v>
      </c>
      <c r="B2" s="7"/>
    </row>
    <row r="3" spans="1:16" x14ac:dyDescent="0.2">
      <c r="A3" s="7" t="s">
        <v>262</v>
      </c>
      <c r="B3" s="7"/>
    </row>
    <row r="4" spans="1:16" x14ac:dyDescent="0.2">
      <c r="A4" s="7" t="s">
        <v>260</v>
      </c>
      <c r="B4" s="7"/>
    </row>
    <row r="5" spans="1:16" x14ac:dyDescent="0.2">
      <c r="A5" s="7" t="s">
        <v>251</v>
      </c>
      <c r="B5" s="7"/>
    </row>
    <row r="6" spans="1:16" x14ac:dyDescent="0.2">
      <c r="A6" s="7" t="s">
        <v>259</v>
      </c>
      <c r="B6" s="7"/>
    </row>
    <row r="7" spans="1:16" x14ac:dyDescent="0.2">
      <c r="A7" s="7" t="s">
        <v>258</v>
      </c>
      <c r="B7" s="7"/>
    </row>
    <row r="8" spans="1:16" x14ac:dyDescent="0.2">
      <c r="A8" s="7" t="s">
        <v>256</v>
      </c>
      <c r="B8" s="7"/>
    </row>
    <row r="9" spans="1:16" x14ac:dyDescent="0.2">
      <c r="A9" s="7" t="s">
        <v>254</v>
      </c>
      <c r="B9" s="7"/>
    </row>
    <row r="10" spans="1:16" x14ac:dyDescent="0.2">
      <c r="A10" s="2"/>
      <c r="B10" s="2"/>
    </row>
    <row r="11" spans="1:16" s="34" customFormat="1" ht="51" x14ac:dyDescent="0.2">
      <c r="A11" s="33" t="s">
        <v>264</v>
      </c>
      <c r="B11" s="33" t="s">
        <v>32</v>
      </c>
      <c r="C11" s="33" t="s">
        <v>252</v>
      </c>
      <c r="D11" s="33" t="s">
        <v>251</v>
      </c>
      <c r="E11" s="33" t="s">
        <v>250</v>
      </c>
      <c r="F11" s="33" t="s">
        <v>249</v>
      </c>
      <c r="G11" s="33" t="s">
        <v>248</v>
      </c>
      <c r="H11" s="33" t="s">
        <v>247</v>
      </c>
      <c r="I11" s="33" t="s">
        <v>246</v>
      </c>
      <c r="J11" s="33" t="s">
        <v>245</v>
      </c>
      <c r="K11" s="33" t="s">
        <v>244</v>
      </c>
      <c r="L11" s="33"/>
      <c r="M11" s="33" t="s">
        <v>243</v>
      </c>
      <c r="N11" s="33"/>
      <c r="O11" s="33" t="s">
        <v>242</v>
      </c>
      <c r="P11" s="33" t="s">
        <v>241</v>
      </c>
    </row>
    <row r="12" spans="1:16" x14ac:dyDescent="0.2">
      <c r="A12" s="2" t="s">
        <v>240</v>
      </c>
      <c r="B12" s="2" t="s">
        <v>34</v>
      </c>
      <c r="C12" s="2" t="s">
        <v>160</v>
      </c>
      <c r="D12" s="2" t="s">
        <v>159</v>
      </c>
      <c r="E12" s="2" t="s">
        <v>163</v>
      </c>
      <c r="F12" s="11">
        <v>11765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</row>
    <row r="13" spans="1:16" x14ac:dyDescent="0.2">
      <c r="A13" s="2" t="s">
        <v>240</v>
      </c>
      <c r="B13" s="2" t="s">
        <v>34</v>
      </c>
      <c r="C13" s="2" t="s">
        <v>160</v>
      </c>
      <c r="D13" s="2" t="s">
        <v>159</v>
      </c>
      <c r="E13" s="2" t="s">
        <v>165</v>
      </c>
      <c r="F13" s="11">
        <v>1000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</row>
    <row r="14" spans="1:16" x14ac:dyDescent="0.2">
      <c r="A14" s="2" t="s">
        <v>240</v>
      </c>
      <c r="B14" s="2" t="s">
        <v>34</v>
      </c>
      <c r="C14" s="2" t="s">
        <v>160</v>
      </c>
      <c r="D14" s="2" t="s">
        <v>159</v>
      </c>
      <c r="E14" s="2" t="s">
        <v>162</v>
      </c>
      <c r="F14" s="11">
        <v>4736.41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</row>
    <row r="15" spans="1:16" x14ac:dyDescent="0.2">
      <c r="A15" s="2" t="s">
        <v>240</v>
      </c>
      <c r="B15" s="2" t="s">
        <v>34</v>
      </c>
      <c r="C15" s="2" t="s">
        <v>160</v>
      </c>
      <c r="D15" s="2" t="s">
        <v>159</v>
      </c>
      <c r="E15" s="2" t="s">
        <v>158</v>
      </c>
      <c r="F15" s="11">
        <v>57160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</row>
    <row r="16" spans="1:16" x14ac:dyDescent="0.2">
      <c r="A16" s="2" t="s">
        <v>240</v>
      </c>
      <c r="B16" s="2" t="s">
        <v>34</v>
      </c>
      <c r="C16" s="2" t="s">
        <v>160</v>
      </c>
      <c r="D16" s="2" t="s">
        <v>159</v>
      </c>
      <c r="E16" s="2" t="s">
        <v>167</v>
      </c>
      <c r="F16" s="11">
        <v>64766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</row>
    <row r="17" spans="1:16" x14ac:dyDescent="0.2">
      <c r="A17" s="2" t="s">
        <v>298</v>
      </c>
      <c r="B17" s="2" t="s">
        <v>151</v>
      </c>
      <c r="C17" s="2" t="s">
        <v>160</v>
      </c>
      <c r="D17" s="2" t="s">
        <v>159</v>
      </c>
      <c r="E17" s="2" t="s">
        <v>163</v>
      </c>
      <c r="F17" s="11">
        <v>1000</v>
      </c>
      <c r="G17" s="11">
        <v>0</v>
      </c>
      <c r="H17" s="11">
        <v>1000</v>
      </c>
      <c r="I17" s="4">
        <v>0</v>
      </c>
      <c r="J17" s="4">
        <v>0</v>
      </c>
      <c r="K17" s="5">
        <v>0</v>
      </c>
      <c r="L17" s="25"/>
      <c r="M17" s="11">
        <v>0</v>
      </c>
      <c r="N17" s="25"/>
      <c r="O17" s="4">
        <v>1000</v>
      </c>
      <c r="P17" s="3">
        <v>1</v>
      </c>
    </row>
    <row r="18" spans="1:16" x14ac:dyDescent="0.2">
      <c r="A18" s="2" t="s">
        <v>298</v>
      </c>
      <c r="B18" s="2" t="s">
        <v>151</v>
      </c>
      <c r="C18" s="2" t="s">
        <v>160</v>
      </c>
      <c r="D18" s="2" t="s">
        <v>159</v>
      </c>
      <c r="E18" s="2" t="s">
        <v>162</v>
      </c>
      <c r="F18" s="11">
        <v>28</v>
      </c>
      <c r="G18" s="11">
        <v>0</v>
      </c>
      <c r="H18" s="11">
        <v>28</v>
      </c>
      <c r="I18" s="4">
        <v>0</v>
      </c>
      <c r="J18" s="4">
        <v>0</v>
      </c>
      <c r="K18" s="5">
        <v>0</v>
      </c>
      <c r="L18" s="25"/>
      <c r="M18" s="11">
        <v>0</v>
      </c>
      <c r="N18" s="25"/>
      <c r="O18" s="4">
        <v>28</v>
      </c>
      <c r="P18" s="3">
        <v>1</v>
      </c>
    </row>
    <row r="19" spans="1:16" x14ac:dyDescent="0.2">
      <c r="A19" s="2" t="s">
        <v>299</v>
      </c>
      <c r="B19" s="2" t="s">
        <v>152</v>
      </c>
      <c r="C19" s="2" t="s">
        <v>300</v>
      </c>
      <c r="D19" s="2" t="s">
        <v>159</v>
      </c>
      <c r="E19" s="2" t="s">
        <v>163</v>
      </c>
      <c r="F19" s="11">
        <v>0</v>
      </c>
      <c r="G19" s="11">
        <v>21620</v>
      </c>
      <c r="H19" s="11">
        <v>21620</v>
      </c>
      <c r="I19" s="4">
        <v>18333</v>
      </c>
      <c r="J19" s="4">
        <v>0</v>
      </c>
      <c r="K19" s="5">
        <v>0</v>
      </c>
      <c r="L19" s="25"/>
      <c r="M19" s="11">
        <v>18333</v>
      </c>
      <c r="N19" s="25"/>
      <c r="O19" s="4">
        <v>3287</v>
      </c>
      <c r="P19" s="3">
        <v>0.152035</v>
      </c>
    </row>
    <row r="20" spans="1:16" x14ac:dyDescent="0.2">
      <c r="A20" s="2" t="s">
        <v>299</v>
      </c>
      <c r="B20" s="2" t="s">
        <v>152</v>
      </c>
      <c r="C20" s="2" t="s">
        <v>301</v>
      </c>
      <c r="D20" s="2" t="s">
        <v>159</v>
      </c>
      <c r="E20" s="2" t="s">
        <v>163</v>
      </c>
      <c r="F20" s="11">
        <v>0</v>
      </c>
      <c r="G20" s="11">
        <v>18170</v>
      </c>
      <c r="H20" s="11">
        <v>18170</v>
      </c>
      <c r="I20" s="4">
        <v>0</v>
      </c>
      <c r="J20" s="4">
        <v>0</v>
      </c>
      <c r="K20" s="5">
        <v>0</v>
      </c>
      <c r="L20" s="25"/>
      <c r="M20" s="11">
        <v>0</v>
      </c>
      <c r="N20" s="25"/>
      <c r="O20" s="4">
        <v>18170</v>
      </c>
      <c r="P20" s="3">
        <v>1</v>
      </c>
    </row>
    <row r="21" spans="1:16" x14ac:dyDescent="0.2">
      <c r="A21" s="2" t="s">
        <v>299</v>
      </c>
      <c r="B21" s="2" t="s">
        <v>152</v>
      </c>
      <c r="C21" s="2" t="s">
        <v>429</v>
      </c>
      <c r="D21" s="2" t="s">
        <v>159</v>
      </c>
      <c r="E21" s="2" t="s">
        <v>163</v>
      </c>
      <c r="F21" s="11">
        <v>0</v>
      </c>
      <c r="G21" s="11">
        <v>18975</v>
      </c>
      <c r="H21" s="11">
        <v>18975</v>
      </c>
      <c r="I21" s="4">
        <v>7998</v>
      </c>
      <c r="J21" s="4">
        <v>0</v>
      </c>
      <c r="K21" s="5">
        <v>0</v>
      </c>
      <c r="L21" s="25"/>
      <c r="M21" s="11">
        <v>7998</v>
      </c>
      <c r="N21" s="25"/>
      <c r="O21" s="4">
        <v>10977</v>
      </c>
      <c r="P21" s="3">
        <v>0.57849799999999996</v>
      </c>
    </row>
    <row r="22" spans="1:16" x14ac:dyDescent="0.2">
      <c r="A22" s="2" t="s">
        <v>299</v>
      </c>
      <c r="B22" s="2" t="s">
        <v>152</v>
      </c>
      <c r="C22" s="2" t="s">
        <v>160</v>
      </c>
      <c r="D22" s="2" t="s">
        <v>159</v>
      </c>
      <c r="E22" s="2" t="s">
        <v>163</v>
      </c>
      <c r="F22" s="11">
        <v>250000</v>
      </c>
      <c r="G22" s="11">
        <v>-58765</v>
      </c>
      <c r="H22" s="11">
        <v>191235</v>
      </c>
      <c r="I22" s="4">
        <v>124845.62</v>
      </c>
      <c r="J22" s="4">
        <v>0</v>
      </c>
      <c r="K22" s="5">
        <v>0</v>
      </c>
      <c r="L22" s="25"/>
      <c r="M22" s="11">
        <v>124845.62</v>
      </c>
      <c r="N22" s="25"/>
      <c r="O22" s="4">
        <v>66389.38</v>
      </c>
      <c r="P22" s="3">
        <v>0.347161</v>
      </c>
    </row>
    <row r="23" spans="1:16" x14ac:dyDescent="0.2">
      <c r="A23" s="2" t="s">
        <v>299</v>
      </c>
      <c r="B23" s="2" t="s">
        <v>152</v>
      </c>
      <c r="C23" s="2" t="s">
        <v>160</v>
      </c>
      <c r="D23" s="2" t="s">
        <v>159</v>
      </c>
      <c r="E23" s="2" t="s">
        <v>162</v>
      </c>
      <c r="F23" s="11">
        <v>7000</v>
      </c>
      <c r="G23" s="11">
        <v>0</v>
      </c>
      <c r="H23" s="11">
        <v>7000</v>
      </c>
      <c r="I23" s="4">
        <v>4232.93</v>
      </c>
      <c r="J23" s="4">
        <v>0</v>
      </c>
      <c r="K23" s="5">
        <v>0</v>
      </c>
      <c r="L23" s="25"/>
      <c r="M23" s="11">
        <v>4232.93</v>
      </c>
      <c r="N23" s="25"/>
      <c r="O23" s="4">
        <v>2767.07</v>
      </c>
      <c r="P23" s="3">
        <v>0.39529599999999998</v>
      </c>
    </row>
    <row r="24" spans="1:16" x14ac:dyDescent="0.2">
      <c r="A24" s="2" t="s">
        <v>430</v>
      </c>
      <c r="B24" s="2" t="s">
        <v>431</v>
      </c>
      <c r="C24" s="2" t="s">
        <v>160</v>
      </c>
      <c r="D24" s="2" t="s">
        <v>159</v>
      </c>
      <c r="E24" s="2" t="s">
        <v>163</v>
      </c>
      <c r="F24" s="11">
        <v>10000</v>
      </c>
      <c r="G24" s="11">
        <v>0</v>
      </c>
      <c r="H24" s="11">
        <v>10000</v>
      </c>
      <c r="I24" s="4">
        <v>1750</v>
      </c>
      <c r="J24" s="4">
        <v>0</v>
      </c>
      <c r="K24" s="5">
        <v>0</v>
      </c>
      <c r="L24" s="25"/>
      <c r="M24" s="11">
        <v>1750</v>
      </c>
      <c r="N24" s="25"/>
      <c r="O24" s="4">
        <v>8250</v>
      </c>
      <c r="P24" s="3">
        <v>0.82499999999999996</v>
      </c>
    </row>
    <row r="25" spans="1:16" x14ac:dyDescent="0.2">
      <c r="A25" s="2" t="s">
        <v>430</v>
      </c>
      <c r="B25" s="2" t="s">
        <v>431</v>
      </c>
      <c r="C25" s="2" t="s">
        <v>160</v>
      </c>
      <c r="D25" s="2" t="s">
        <v>159</v>
      </c>
      <c r="E25" s="2" t="s">
        <v>162</v>
      </c>
      <c r="F25" s="11">
        <v>280</v>
      </c>
      <c r="G25" s="11">
        <v>0</v>
      </c>
      <c r="H25" s="11">
        <v>280</v>
      </c>
      <c r="I25" s="4">
        <v>28023.59</v>
      </c>
      <c r="J25" s="4">
        <v>0</v>
      </c>
      <c r="K25" s="5">
        <v>0</v>
      </c>
      <c r="L25" s="25"/>
      <c r="M25" s="11">
        <v>28023.59</v>
      </c>
      <c r="N25" s="25"/>
      <c r="O25" s="4">
        <v>-27743.59</v>
      </c>
      <c r="P25" s="3">
        <v>-99.084249999999997</v>
      </c>
    </row>
    <row r="26" spans="1:16" x14ac:dyDescent="0.2">
      <c r="A26" s="2" t="s">
        <v>305</v>
      </c>
      <c r="B26" s="2" t="s">
        <v>153</v>
      </c>
      <c r="C26" s="2" t="s">
        <v>306</v>
      </c>
      <c r="D26" s="2" t="s">
        <v>159</v>
      </c>
      <c r="E26" s="2" t="s">
        <v>163</v>
      </c>
      <c r="F26" s="11">
        <v>0</v>
      </c>
      <c r="G26" s="11">
        <v>850000</v>
      </c>
      <c r="H26" s="11">
        <v>850000</v>
      </c>
      <c r="I26" s="4">
        <v>0</v>
      </c>
      <c r="J26" s="4">
        <v>0</v>
      </c>
      <c r="K26" s="5">
        <v>0</v>
      </c>
      <c r="L26" s="25"/>
      <c r="M26" s="11">
        <v>0</v>
      </c>
      <c r="N26" s="25"/>
      <c r="O26" s="4">
        <v>850000</v>
      </c>
      <c r="P26" s="3">
        <v>1</v>
      </c>
    </row>
    <row r="27" spans="1:16" x14ac:dyDescent="0.2">
      <c r="A27" s="2" t="s">
        <v>305</v>
      </c>
      <c r="B27" s="2" t="s">
        <v>153</v>
      </c>
      <c r="C27" s="2" t="s">
        <v>160</v>
      </c>
      <c r="D27" s="2" t="s">
        <v>159</v>
      </c>
      <c r="E27" s="2" t="s">
        <v>163</v>
      </c>
      <c r="F27" s="11">
        <v>1600000</v>
      </c>
      <c r="G27" s="11">
        <v>-850000</v>
      </c>
      <c r="H27" s="11">
        <v>750000</v>
      </c>
      <c r="I27" s="4">
        <v>0</v>
      </c>
      <c r="J27" s="4">
        <v>0</v>
      </c>
      <c r="K27" s="5">
        <v>0</v>
      </c>
      <c r="L27" s="25"/>
      <c r="M27" s="11">
        <v>0</v>
      </c>
      <c r="N27" s="25"/>
      <c r="O27" s="4">
        <v>750000</v>
      </c>
      <c r="P27" s="3">
        <v>1</v>
      </c>
    </row>
    <row r="28" spans="1:16" x14ac:dyDescent="0.2">
      <c r="A28" s="2" t="s">
        <v>305</v>
      </c>
      <c r="B28" s="2" t="s">
        <v>153</v>
      </c>
      <c r="C28" s="2" t="s">
        <v>160</v>
      </c>
      <c r="D28" s="2" t="s">
        <v>159</v>
      </c>
      <c r="E28" s="2" t="s">
        <v>165</v>
      </c>
      <c r="F28" s="11">
        <v>0</v>
      </c>
      <c r="G28" s="11">
        <v>0</v>
      </c>
      <c r="H28" s="11">
        <v>0</v>
      </c>
      <c r="I28" s="4">
        <v>45000</v>
      </c>
      <c r="J28" s="4">
        <v>0</v>
      </c>
      <c r="K28" s="5">
        <v>0</v>
      </c>
      <c r="L28" s="25"/>
      <c r="M28" s="11">
        <v>45000</v>
      </c>
      <c r="N28" s="25"/>
      <c r="O28" s="4">
        <v>-45000</v>
      </c>
      <c r="P28" s="3">
        <v>0</v>
      </c>
    </row>
    <row r="29" spans="1:16" x14ac:dyDescent="0.2">
      <c r="A29" s="2" t="s">
        <v>305</v>
      </c>
      <c r="B29" s="2" t="s">
        <v>153</v>
      </c>
      <c r="C29" s="2" t="s">
        <v>160</v>
      </c>
      <c r="D29" s="2" t="s">
        <v>159</v>
      </c>
      <c r="E29" s="2" t="s">
        <v>162</v>
      </c>
      <c r="F29" s="11">
        <v>44800</v>
      </c>
      <c r="G29" s="11">
        <v>0</v>
      </c>
      <c r="H29" s="11">
        <v>44800</v>
      </c>
      <c r="I29" s="4">
        <v>0</v>
      </c>
      <c r="J29" s="4">
        <v>0</v>
      </c>
      <c r="K29" s="5">
        <v>0</v>
      </c>
      <c r="L29" s="25"/>
      <c r="M29" s="11">
        <v>0</v>
      </c>
      <c r="N29" s="25"/>
      <c r="O29" s="4">
        <v>44800</v>
      </c>
      <c r="P29" s="3">
        <v>1</v>
      </c>
    </row>
    <row r="30" spans="1:16" x14ac:dyDescent="0.2">
      <c r="A30" s="2" t="s">
        <v>307</v>
      </c>
      <c r="B30" s="2" t="s">
        <v>141</v>
      </c>
      <c r="C30" s="2" t="s">
        <v>160</v>
      </c>
      <c r="D30" s="2" t="s">
        <v>159</v>
      </c>
      <c r="E30" s="2" t="s">
        <v>162</v>
      </c>
      <c r="F30" s="11">
        <v>289.35000000000002</v>
      </c>
      <c r="G30" s="11">
        <v>0</v>
      </c>
      <c r="H30" s="11">
        <v>289.35000000000002</v>
      </c>
      <c r="I30" s="4">
        <v>62.58</v>
      </c>
      <c r="J30" s="4">
        <v>0</v>
      </c>
      <c r="K30" s="5">
        <v>0</v>
      </c>
      <c r="L30" s="25"/>
      <c r="M30" s="11">
        <v>62.58</v>
      </c>
      <c r="N30" s="25"/>
      <c r="O30" s="4">
        <v>226.77</v>
      </c>
      <c r="P30" s="3">
        <v>0.78372200000000003</v>
      </c>
    </row>
    <row r="31" spans="1:16" x14ac:dyDescent="0.2">
      <c r="A31" s="2" t="s">
        <v>307</v>
      </c>
      <c r="B31" s="2" t="s">
        <v>141</v>
      </c>
      <c r="C31" s="2" t="s">
        <v>160</v>
      </c>
      <c r="D31" s="2" t="s">
        <v>159</v>
      </c>
      <c r="E31" s="2" t="s">
        <v>158</v>
      </c>
      <c r="F31" s="11">
        <v>10334</v>
      </c>
      <c r="G31" s="11">
        <v>0</v>
      </c>
      <c r="H31" s="11">
        <v>10334</v>
      </c>
      <c r="I31" s="4">
        <v>2235</v>
      </c>
      <c r="J31" s="4">
        <v>0</v>
      </c>
      <c r="K31" s="5">
        <v>0</v>
      </c>
      <c r="L31" s="25"/>
      <c r="M31" s="11">
        <v>2235</v>
      </c>
      <c r="N31" s="25"/>
      <c r="O31" s="4">
        <v>8099</v>
      </c>
      <c r="P31" s="3">
        <v>0.78372399999999998</v>
      </c>
    </row>
    <row r="32" spans="1:16" x14ac:dyDescent="0.2">
      <c r="A32" s="2" t="s">
        <v>308</v>
      </c>
      <c r="B32" s="2" t="s">
        <v>142</v>
      </c>
      <c r="C32" s="2" t="s">
        <v>160</v>
      </c>
      <c r="D32" s="2" t="s">
        <v>159</v>
      </c>
      <c r="E32" s="2" t="s">
        <v>163</v>
      </c>
      <c r="F32" s="11">
        <v>2000</v>
      </c>
      <c r="G32" s="11">
        <v>0</v>
      </c>
      <c r="H32" s="11">
        <v>2000</v>
      </c>
      <c r="I32" s="4">
        <v>3009.55</v>
      </c>
      <c r="J32" s="4">
        <v>0</v>
      </c>
      <c r="K32" s="5">
        <v>0</v>
      </c>
      <c r="L32" s="25"/>
      <c r="M32" s="11">
        <v>3009.55</v>
      </c>
      <c r="N32" s="25"/>
      <c r="O32" s="4">
        <v>-1009.55</v>
      </c>
      <c r="P32" s="3">
        <v>-0.50477499999999997</v>
      </c>
    </row>
    <row r="33" spans="1:16" x14ac:dyDescent="0.2">
      <c r="A33" s="2" t="s">
        <v>308</v>
      </c>
      <c r="B33" s="2" t="s">
        <v>142</v>
      </c>
      <c r="C33" s="2" t="s">
        <v>160</v>
      </c>
      <c r="D33" s="2" t="s">
        <v>159</v>
      </c>
      <c r="E33" s="2" t="s">
        <v>162</v>
      </c>
      <c r="F33" s="11">
        <v>56</v>
      </c>
      <c r="G33" s="11">
        <v>0</v>
      </c>
      <c r="H33" s="11">
        <v>56</v>
      </c>
      <c r="I33" s="4">
        <v>84.27</v>
      </c>
      <c r="J33" s="4">
        <v>0</v>
      </c>
      <c r="K33" s="5">
        <v>0</v>
      </c>
      <c r="L33" s="25"/>
      <c r="M33" s="11">
        <v>84.27</v>
      </c>
      <c r="N33" s="25"/>
      <c r="O33" s="4">
        <v>-28.27</v>
      </c>
      <c r="P33" s="3">
        <v>-0.50482099999999996</v>
      </c>
    </row>
    <row r="34" spans="1:16" x14ac:dyDescent="0.2">
      <c r="A34" s="2" t="s">
        <v>309</v>
      </c>
      <c r="B34" s="2" t="s">
        <v>143</v>
      </c>
      <c r="C34" s="2" t="s">
        <v>160</v>
      </c>
      <c r="D34" s="2" t="s">
        <v>159</v>
      </c>
      <c r="E34" s="2" t="s">
        <v>163</v>
      </c>
      <c r="F34" s="11">
        <v>5000</v>
      </c>
      <c r="G34" s="11">
        <v>0</v>
      </c>
      <c r="H34" s="11">
        <v>5000</v>
      </c>
      <c r="I34" s="4">
        <v>0</v>
      </c>
      <c r="J34" s="4">
        <v>0</v>
      </c>
      <c r="K34" s="5">
        <v>0</v>
      </c>
      <c r="L34" s="25"/>
      <c r="M34" s="11">
        <v>0</v>
      </c>
      <c r="N34" s="25"/>
      <c r="O34" s="4">
        <v>5000</v>
      </c>
      <c r="P34" s="3">
        <v>1</v>
      </c>
    </row>
    <row r="35" spans="1:16" x14ac:dyDescent="0.2">
      <c r="A35" s="2" t="s">
        <v>309</v>
      </c>
      <c r="B35" s="2" t="s">
        <v>143</v>
      </c>
      <c r="C35" s="2" t="s">
        <v>160</v>
      </c>
      <c r="D35" s="2" t="s">
        <v>159</v>
      </c>
      <c r="E35" s="2" t="s">
        <v>162</v>
      </c>
      <c r="F35" s="11">
        <v>140</v>
      </c>
      <c r="G35" s="11">
        <v>0</v>
      </c>
      <c r="H35" s="11">
        <v>140</v>
      </c>
      <c r="I35" s="4">
        <v>0</v>
      </c>
      <c r="J35" s="4">
        <v>0</v>
      </c>
      <c r="K35" s="5">
        <v>0</v>
      </c>
      <c r="L35" s="25"/>
      <c r="M35" s="11">
        <v>0</v>
      </c>
      <c r="N35" s="25"/>
      <c r="O35" s="4">
        <v>140</v>
      </c>
      <c r="P35" s="3">
        <v>1</v>
      </c>
    </row>
    <row r="36" spans="1:16" x14ac:dyDescent="0.2">
      <c r="A36" s="2" t="s">
        <v>310</v>
      </c>
      <c r="B36" s="2" t="s">
        <v>144</v>
      </c>
      <c r="C36" s="2" t="s">
        <v>160</v>
      </c>
      <c r="D36" s="2" t="s">
        <v>159</v>
      </c>
      <c r="E36" s="2" t="s">
        <v>163</v>
      </c>
      <c r="F36" s="11">
        <v>20000</v>
      </c>
      <c r="G36" s="11">
        <v>0</v>
      </c>
      <c r="H36" s="11">
        <v>20000</v>
      </c>
      <c r="I36" s="4">
        <v>1170.5899999999999</v>
      </c>
      <c r="J36" s="4">
        <v>0</v>
      </c>
      <c r="K36" s="5">
        <v>0</v>
      </c>
      <c r="L36" s="25"/>
      <c r="M36" s="11">
        <v>1170.5899999999999</v>
      </c>
      <c r="N36" s="25"/>
      <c r="O36" s="4">
        <v>18829.41</v>
      </c>
      <c r="P36" s="3">
        <v>0.94147099999999995</v>
      </c>
    </row>
    <row r="37" spans="1:16" x14ac:dyDescent="0.2">
      <c r="A37" s="2" t="s">
        <v>310</v>
      </c>
      <c r="B37" s="2" t="s">
        <v>144</v>
      </c>
      <c r="C37" s="2" t="s">
        <v>160</v>
      </c>
      <c r="D37" s="2" t="s">
        <v>159</v>
      </c>
      <c r="E37" s="2" t="s">
        <v>162</v>
      </c>
      <c r="F37" s="11">
        <v>560</v>
      </c>
      <c r="G37" s="11">
        <v>0</v>
      </c>
      <c r="H37" s="11">
        <v>560</v>
      </c>
      <c r="I37" s="4">
        <v>32.78</v>
      </c>
      <c r="J37" s="4">
        <v>0</v>
      </c>
      <c r="K37" s="5">
        <v>0</v>
      </c>
      <c r="L37" s="25"/>
      <c r="M37" s="11">
        <v>32.78</v>
      </c>
      <c r="N37" s="25"/>
      <c r="O37" s="4">
        <v>527.22</v>
      </c>
      <c r="P37" s="3">
        <v>0.94146399999999997</v>
      </c>
    </row>
    <row r="38" spans="1:16" x14ac:dyDescent="0.2">
      <c r="A38" s="2" t="s">
        <v>311</v>
      </c>
      <c r="B38" s="2" t="s">
        <v>145</v>
      </c>
      <c r="C38" s="2" t="s">
        <v>160</v>
      </c>
      <c r="D38" s="2" t="s">
        <v>159</v>
      </c>
      <c r="E38" s="2" t="s">
        <v>163</v>
      </c>
      <c r="F38" s="11">
        <v>30000</v>
      </c>
      <c r="G38" s="11">
        <v>0</v>
      </c>
      <c r="H38" s="11">
        <v>30000</v>
      </c>
      <c r="I38" s="4">
        <v>23978.46</v>
      </c>
      <c r="J38" s="4">
        <v>0</v>
      </c>
      <c r="K38" s="5">
        <v>0</v>
      </c>
      <c r="L38" s="25"/>
      <c r="M38" s="11">
        <v>23978.46</v>
      </c>
      <c r="N38" s="25"/>
      <c r="O38" s="4">
        <v>6021.54</v>
      </c>
      <c r="P38" s="3">
        <v>0.20071800000000001</v>
      </c>
    </row>
    <row r="39" spans="1:16" x14ac:dyDescent="0.2">
      <c r="A39" s="2" t="s">
        <v>311</v>
      </c>
      <c r="B39" s="2" t="s">
        <v>145</v>
      </c>
      <c r="C39" s="2" t="s">
        <v>160</v>
      </c>
      <c r="D39" s="2" t="s">
        <v>159</v>
      </c>
      <c r="E39" s="2" t="s">
        <v>162</v>
      </c>
      <c r="F39" s="11">
        <v>840</v>
      </c>
      <c r="G39" s="11">
        <v>0</v>
      </c>
      <c r="H39" s="11">
        <v>840</v>
      </c>
      <c r="I39" s="4">
        <v>671.4</v>
      </c>
      <c r="J39" s="4">
        <v>0</v>
      </c>
      <c r="K39" s="5">
        <v>0</v>
      </c>
      <c r="L39" s="25"/>
      <c r="M39" s="11">
        <v>671.4</v>
      </c>
      <c r="N39" s="25"/>
      <c r="O39" s="4">
        <v>168.6</v>
      </c>
      <c r="P39" s="3">
        <v>0.200714</v>
      </c>
    </row>
    <row r="40" spans="1:16" x14ac:dyDescent="0.2">
      <c r="A40" s="2" t="s">
        <v>312</v>
      </c>
      <c r="B40" s="2" t="s">
        <v>146</v>
      </c>
      <c r="C40" s="2" t="s">
        <v>160</v>
      </c>
      <c r="D40" s="2" t="s">
        <v>159</v>
      </c>
      <c r="E40" s="2" t="s">
        <v>163</v>
      </c>
      <c r="F40" s="11">
        <v>5000</v>
      </c>
      <c r="G40" s="11">
        <v>0</v>
      </c>
      <c r="H40" s="11">
        <v>5000</v>
      </c>
      <c r="I40" s="4">
        <v>1400</v>
      </c>
      <c r="J40" s="4">
        <v>0</v>
      </c>
      <c r="K40" s="5">
        <v>0</v>
      </c>
      <c r="L40" s="25"/>
      <c r="M40" s="11">
        <v>1400</v>
      </c>
      <c r="N40" s="25"/>
      <c r="O40" s="4">
        <v>3600</v>
      </c>
      <c r="P40" s="3">
        <v>0.72</v>
      </c>
    </row>
    <row r="41" spans="1:16" x14ac:dyDescent="0.2">
      <c r="A41" s="2" t="s">
        <v>312</v>
      </c>
      <c r="B41" s="2" t="s">
        <v>146</v>
      </c>
      <c r="C41" s="2" t="s">
        <v>160</v>
      </c>
      <c r="D41" s="2" t="s">
        <v>159</v>
      </c>
      <c r="E41" s="2" t="s">
        <v>162</v>
      </c>
      <c r="F41" s="11">
        <v>140</v>
      </c>
      <c r="G41" s="11">
        <v>0</v>
      </c>
      <c r="H41" s="11">
        <v>140</v>
      </c>
      <c r="I41" s="4">
        <v>39.200000000000003</v>
      </c>
      <c r="J41" s="4">
        <v>0</v>
      </c>
      <c r="K41" s="5">
        <v>0</v>
      </c>
      <c r="L41" s="25"/>
      <c r="M41" s="11">
        <v>39.200000000000003</v>
      </c>
      <c r="N41" s="25"/>
      <c r="O41" s="4">
        <v>100.8</v>
      </c>
      <c r="P41" s="3">
        <v>0.72</v>
      </c>
    </row>
    <row r="42" spans="1:16" x14ac:dyDescent="0.2">
      <c r="A42" s="2" t="s">
        <v>313</v>
      </c>
      <c r="B42" s="2" t="s">
        <v>147</v>
      </c>
      <c r="C42" s="2" t="s">
        <v>160</v>
      </c>
      <c r="D42" s="2" t="s">
        <v>159</v>
      </c>
      <c r="E42" s="2" t="s">
        <v>163</v>
      </c>
      <c r="F42" s="11">
        <v>10000</v>
      </c>
      <c r="G42" s="11">
        <v>0</v>
      </c>
      <c r="H42" s="11">
        <v>10000</v>
      </c>
      <c r="I42" s="4">
        <v>0</v>
      </c>
      <c r="J42" s="4">
        <v>0</v>
      </c>
      <c r="K42" s="5">
        <v>0</v>
      </c>
      <c r="L42" s="25"/>
      <c r="M42" s="11">
        <v>0</v>
      </c>
      <c r="N42" s="25"/>
      <c r="O42" s="4">
        <v>10000</v>
      </c>
      <c r="P42" s="3">
        <v>1</v>
      </c>
    </row>
    <row r="43" spans="1:16" x14ac:dyDescent="0.2">
      <c r="A43" s="2" t="s">
        <v>313</v>
      </c>
      <c r="B43" s="2" t="s">
        <v>147</v>
      </c>
      <c r="C43" s="2" t="s">
        <v>160</v>
      </c>
      <c r="D43" s="2" t="s">
        <v>159</v>
      </c>
      <c r="E43" s="2" t="s">
        <v>162</v>
      </c>
      <c r="F43" s="11">
        <v>280</v>
      </c>
      <c r="G43" s="11">
        <v>0</v>
      </c>
      <c r="H43" s="11">
        <v>280</v>
      </c>
      <c r="I43" s="4">
        <v>7841</v>
      </c>
      <c r="J43" s="4">
        <v>0</v>
      </c>
      <c r="K43" s="5">
        <v>0</v>
      </c>
      <c r="L43" s="25"/>
      <c r="M43" s="11">
        <v>7841</v>
      </c>
      <c r="N43" s="25"/>
      <c r="O43" s="4">
        <v>-7561</v>
      </c>
      <c r="P43" s="3">
        <v>-27.003571000000001</v>
      </c>
    </row>
    <row r="44" spans="1:16" x14ac:dyDescent="0.2">
      <c r="A44" s="2" t="s">
        <v>314</v>
      </c>
      <c r="B44" s="2" t="s">
        <v>148</v>
      </c>
      <c r="C44" s="2" t="s">
        <v>160</v>
      </c>
      <c r="D44" s="2" t="s">
        <v>159</v>
      </c>
      <c r="E44" s="2" t="s">
        <v>163</v>
      </c>
      <c r="F44" s="11">
        <v>7000</v>
      </c>
      <c r="G44" s="11">
        <v>0</v>
      </c>
      <c r="H44" s="11">
        <v>7000</v>
      </c>
      <c r="I44" s="4">
        <v>129</v>
      </c>
      <c r="J44" s="4">
        <v>0</v>
      </c>
      <c r="K44" s="5">
        <v>0</v>
      </c>
      <c r="L44" s="25"/>
      <c r="M44" s="11">
        <v>129</v>
      </c>
      <c r="N44" s="25"/>
      <c r="O44" s="4">
        <v>6871</v>
      </c>
      <c r="P44" s="3">
        <v>0.98157099999999997</v>
      </c>
    </row>
    <row r="45" spans="1:16" x14ac:dyDescent="0.2">
      <c r="A45" s="2" t="s">
        <v>314</v>
      </c>
      <c r="B45" s="2" t="s">
        <v>148</v>
      </c>
      <c r="C45" s="2" t="s">
        <v>160</v>
      </c>
      <c r="D45" s="2" t="s">
        <v>159</v>
      </c>
      <c r="E45" s="2" t="s">
        <v>162</v>
      </c>
      <c r="F45" s="11">
        <v>196</v>
      </c>
      <c r="G45" s="11">
        <v>0</v>
      </c>
      <c r="H45" s="11">
        <v>196</v>
      </c>
      <c r="I45" s="4">
        <v>3.61</v>
      </c>
      <c r="J45" s="4">
        <v>0</v>
      </c>
      <c r="K45" s="5">
        <v>0</v>
      </c>
      <c r="L45" s="25"/>
      <c r="M45" s="11">
        <v>3.61</v>
      </c>
      <c r="N45" s="25"/>
      <c r="O45" s="4">
        <v>192.39</v>
      </c>
      <c r="P45" s="3">
        <v>0.98158199999999995</v>
      </c>
    </row>
    <row r="46" spans="1:16" x14ac:dyDescent="0.2">
      <c r="A46" s="2" t="s">
        <v>239</v>
      </c>
      <c r="B46" s="2" t="s">
        <v>36</v>
      </c>
      <c r="C46" s="2" t="s">
        <v>160</v>
      </c>
      <c r="D46" s="2" t="s">
        <v>159</v>
      </c>
      <c r="E46" s="2" t="s">
        <v>163</v>
      </c>
      <c r="F46" s="11">
        <v>124465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</row>
    <row r="47" spans="1:16" x14ac:dyDescent="0.2">
      <c r="A47" s="2" t="s">
        <v>239</v>
      </c>
      <c r="B47" s="2" t="s">
        <v>36</v>
      </c>
      <c r="C47" s="2" t="s">
        <v>160</v>
      </c>
      <c r="D47" s="2" t="s">
        <v>159</v>
      </c>
      <c r="E47" s="2" t="s">
        <v>165</v>
      </c>
      <c r="F47" s="11">
        <v>1000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</row>
    <row r="48" spans="1:16" x14ac:dyDescent="0.2">
      <c r="A48" s="2" t="s">
        <v>239</v>
      </c>
      <c r="B48" s="2" t="s">
        <v>36</v>
      </c>
      <c r="C48" s="2" t="s">
        <v>160</v>
      </c>
      <c r="D48" s="2" t="s">
        <v>159</v>
      </c>
      <c r="E48" s="2" t="s">
        <v>162</v>
      </c>
      <c r="F48" s="11">
        <v>6219.42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</row>
    <row r="49" spans="1:16" x14ac:dyDescent="0.2">
      <c r="A49" s="2" t="s">
        <v>239</v>
      </c>
      <c r="B49" s="2" t="s">
        <v>36</v>
      </c>
      <c r="C49" s="2" t="s">
        <v>160</v>
      </c>
      <c r="D49" s="2" t="s">
        <v>159</v>
      </c>
      <c r="E49" s="2" t="s">
        <v>158</v>
      </c>
      <c r="F49" s="11">
        <v>61943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</row>
    <row r="50" spans="1:16" x14ac:dyDescent="0.2">
      <c r="A50" s="2" t="s">
        <v>238</v>
      </c>
      <c r="B50" s="2" t="s">
        <v>37</v>
      </c>
      <c r="C50" s="2" t="s">
        <v>160</v>
      </c>
      <c r="D50" s="2" t="s">
        <v>159</v>
      </c>
      <c r="E50" s="2" t="s">
        <v>167</v>
      </c>
      <c r="F50" s="11">
        <v>119548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</row>
    <row r="51" spans="1:16" x14ac:dyDescent="0.2">
      <c r="A51" s="2" t="s">
        <v>238</v>
      </c>
      <c r="B51" s="2" t="s">
        <v>37</v>
      </c>
      <c r="C51" s="2" t="s">
        <v>160</v>
      </c>
      <c r="D51" s="2" t="s">
        <v>159</v>
      </c>
      <c r="E51" s="2" t="s">
        <v>158</v>
      </c>
      <c r="F51" s="11">
        <v>82465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</row>
    <row r="52" spans="1:16" x14ac:dyDescent="0.2">
      <c r="A52" s="2" t="s">
        <v>238</v>
      </c>
      <c r="B52" s="2" t="s">
        <v>37</v>
      </c>
      <c r="C52" s="2" t="s">
        <v>160</v>
      </c>
      <c r="D52" s="2" t="s">
        <v>159</v>
      </c>
      <c r="E52" s="2" t="s">
        <v>163</v>
      </c>
      <c r="F52" s="11">
        <v>36545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</row>
    <row r="53" spans="1:16" x14ac:dyDescent="0.2">
      <c r="A53" s="2" t="s">
        <v>237</v>
      </c>
      <c r="B53" s="2" t="s">
        <v>38</v>
      </c>
      <c r="C53" s="2" t="s">
        <v>160</v>
      </c>
      <c r="D53" s="2" t="s">
        <v>159</v>
      </c>
      <c r="E53" s="2" t="s">
        <v>163</v>
      </c>
      <c r="F53" s="11">
        <v>93390</v>
      </c>
      <c r="G53" s="11">
        <v>0</v>
      </c>
      <c r="H53" s="11">
        <v>93390</v>
      </c>
      <c r="I53" s="4">
        <v>62454.26</v>
      </c>
      <c r="J53" s="4">
        <v>0</v>
      </c>
      <c r="K53" s="5">
        <v>0</v>
      </c>
      <c r="L53" s="25"/>
      <c r="M53" s="11">
        <v>62454.26</v>
      </c>
      <c r="N53" s="25"/>
      <c r="O53" s="4">
        <v>30935.74</v>
      </c>
      <c r="P53" s="3">
        <v>0.33125300000000002</v>
      </c>
    </row>
    <row r="54" spans="1:16" x14ac:dyDescent="0.2">
      <c r="A54" s="2" t="s">
        <v>237</v>
      </c>
      <c r="B54" s="2" t="s">
        <v>38</v>
      </c>
      <c r="C54" s="2" t="s">
        <v>160</v>
      </c>
      <c r="D54" s="2" t="s">
        <v>159</v>
      </c>
      <c r="E54" s="2" t="s">
        <v>162</v>
      </c>
      <c r="F54" s="11">
        <v>3365.04</v>
      </c>
      <c r="G54" s="11">
        <v>0</v>
      </c>
      <c r="H54" s="11">
        <v>3365.04</v>
      </c>
      <c r="I54" s="4">
        <v>2166.36</v>
      </c>
      <c r="J54" s="4">
        <v>0</v>
      </c>
      <c r="K54" s="5">
        <v>0</v>
      </c>
      <c r="L54" s="25"/>
      <c r="M54" s="11">
        <v>2166.36</v>
      </c>
      <c r="N54" s="25"/>
      <c r="O54" s="4">
        <v>1198.68</v>
      </c>
      <c r="P54" s="3">
        <v>0.35621599999999998</v>
      </c>
    </row>
    <row r="55" spans="1:16" x14ac:dyDescent="0.2">
      <c r="A55" s="2" t="s">
        <v>237</v>
      </c>
      <c r="B55" s="2" t="s">
        <v>38</v>
      </c>
      <c r="C55" s="2" t="s">
        <v>160</v>
      </c>
      <c r="D55" s="2" t="s">
        <v>159</v>
      </c>
      <c r="E55" s="2" t="s">
        <v>158</v>
      </c>
      <c r="F55" s="11">
        <v>26790</v>
      </c>
      <c r="G55" s="11">
        <v>0</v>
      </c>
      <c r="H55" s="11">
        <v>26790</v>
      </c>
      <c r="I55" s="4">
        <v>14915.81</v>
      </c>
      <c r="J55" s="4">
        <v>0</v>
      </c>
      <c r="K55" s="5">
        <v>0</v>
      </c>
      <c r="L55" s="25"/>
      <c r="M55" s="11">
        <v>14915.81</v>
      </c>
      <c r="N55" s="25"/>
      <c r="O55" s="4">
        <v>11874.19</v>
      </c>
      <c r="P55" s="3">
        <v>0.44323200000000001</v>
      </c>
    </row>
    <row r="56" spans="1:16" x14ac:dyDescent="0.2">
      <c r="A56" s="2" t="s">
        <v>236</v>
      </c>
      <c r="B56" s="2" t="s">
        <v>40</v>
      </c>
      <c r="C56" s="2" t="s">
        <v>160</v>
      </c>
      <c r="D56" s="2" t="s">
        <v>159</v>
      </c>
      <c r="E56" s="2" t="s">
        <v>163</v>
      </c>
      <c r="F56" s="11">
        <v>13250</v>
      </c>
      <c r="G56" s="11">
        <v>-1721.63</v>
      </c>
      <c r="H56" s="11">
        <v>11528.37</v>
      </c>
      <c r="I56" s="4">
        <v>8338.2000000000007</v>
      </c>
      <c r="J56" s="4">
        <v>0</v>
      </c>
      <c r="K56" s="5">
        <v>0</v>
      </c>
      <c r="L56" s="25"/>
      <c r="M56" s="11">
        <v>8338.2000000000007</v>
      </c>
      <c r="N56" s="25"/>
      <c r="O56" s="4">
        <v>3190.17</v>
      </c>
      <c r="P56" s="3">
        <v>0.276723</v>
      </c>
    </row>
    <row r="57" spans="1:16" x14ac:dyDescent="0.2">
      <c r="A57" s="2" t="s">
        <v>236</v>
      </c>
      <c r="B57" s="2" t="s">
        <v>40</v>
      </c>
      <c r="C57" s="2" t="s">
        <v>160</v>
      </c>
      <c r="D57" s="2" t="s">
        <v>159</v>
      </c>
      <c r="E57" s="2" t="s">
        <v>162</v>
      </c>
      <c r="F57" s="11">
        <v>2322.1999999999998</v>
      </c>
      <c r="G57" s="11">
        <v>0</v>
      </c>
      <c r="H57" s="11">
        <v>2322.1999999999998</v>
      </c>
      <c r="I57" s="4">
        <v>2115.1</v>
      </c>
      <c r="J57" s="4">
        <v>0</v>
      </c>
      <c r="K57" s="5">
        <v>0</v>
      </c>
      <c r="L57" s="25"/>
      <c r="M57" s="11">
        <v>2115.1</v>
      </c>
      <c r="N57" s="25"/>
      <c r="O57" s="4">
        <v>207.1</v>
      </c>
      <c r="P57" s="3">
        <v>8.9182999999999998E-2</v>
      </c>
    </row>
    <row r="58" spans="1:16" x14ac:dyDescent="0.2">
      <c r="A58" s="2" t="s">
        <v>236</v>
      </c>
      <c r="B58" s="2" t="s">
        <v>40</v>
      </c>
      <c r="C58" s="2" t="s">
        <v>160</v>
      </c>
      <c r="D58" s="2" t="s">
        <v>159</v>
      </c>
      <c r="E58" s="2" t="s">
        <v>158</v>
      </c>
      <c r="F58" s="11">
        <v>9200</v>
      </c>
      <c r="G58" s="11">
        <v>0</v>
      </c>
      <c r="H58" s="11">
        <v>9200</v>
      </c>
      <c r="I58" s="4">
        <v>4993.57</v>
      </c>
      <c r="J58" s="4">
        <v>0</v>
      </c>
      <c r="K58" s="5">
        <v>0</v>
      </c>
      <c r="L58" s="25"/>
      <c r="M58" s="11">
        <v>4993.57</v>
      </c>
      <c r="N58" s="25"/>
      <c r="O58" s="4">
        <v>4206.43</v>
      </c>
      <c r="P58" s="3">
        <v>0.45722099999999999</v>
      </c>
    </row>
    <row r="59" spans="1:16" x14ac:dyDescent="0.2">
      <c r="A59" s="2" t="s">
        <v>236</v>
      </c>
      <c r="B59" s="2" t="s">
        <v>40</v>
      </c>
      <c r="C59" s="2" t="s">
        <v>160</v>
      </c>
      <c r="D59" s="2" t="s">
        <v>159</v>
      </c>
      <c r="E59" s="2" t="s">
        <v>167</v>
      </c>
      <c r="F59" s="11">
        <v>60485.86</v>
      </c>
      <c r="G59" s="11">
        <v>1721.63</v>
      </c>
      <c r="H59" s="11">
        <v>62207.49</v>
      </c>
      <c r="I59" s="4">
        <v>62207.51</v>
      </c>
      <c r="J59" s="4">
        <v>0</v>
      </c>
      <c r="K59" s="5">
        <v>0</v>
      </c>
      <c r="L59" s="25"/>
      <c r="M59" s="11">
        <v>62207.51</v>
      </c>
      <c r="N59" s="25"/>
      <c r="O59" s="4">
        <v>-0.02</v>
      </c>
      <c r="P59" s="3">
        <v>0</v>
      </c>
    </row>
    <row r="60" spans="1:16" x14ac:dyDescent="0.2">
      <c r="A60" s="2" t="s">
        <v>235</v>
      </c>
      <c r="B60" s="2" t="s">
        <v>97</v>
      </c>
      <c r="C60" s="2" t="s">
        <v>160</v>
      </c>
      <c r="D60" s="2" t="s">
        <v>159</v>
      </c>
      <c r="E60" s="2" t="s">
        <v>163</v>
      </c>
      <c r="F60" s="11">
        <v>3000</v>
      </c>
      <c r="G60" s="11">
        <v>0</v>
      </c>
      <c r="H60" s="11">
        <v>3000</v>
      </c>
      <c r="I60" s="4">
        <v>2625</v>
      </c>
      <c r="J60" s="4">
        <v>0</v>
      </c>
      <c r="K60" s="5">
        <v>0</v>
      </c>
      <c r="L60" s="25"/>
      <c r="M60" s="11">
        <v>2625</v>
      </c>
      <c r="N60" s="25"/>
      <c r="O60" s="4">
        <v>375</v>
      </c>
      <c r="P60" s="3">
        <v>0.125</v>
      </c>
    </row>
    <row r="61" spans="1:16" x14ac:dyDescent="0.2">
      <c r="A61" s="2" t="s">
        <v>235</v>
      </c>
      <c r="B61" s="2" t="s">
        <v>97</v>
      </c>
      <c r="C61" s="2" t="s">
        <v>160</v>
      </c>
      <c r="D61" s="2" t="s">
        <v>159</v>
      </c>
      <c r="E61" s="2" t="s">
        <v>162</v>
      </c>
      <c r="F61" s="11">
        <v>84</v>
      </c>
      <c r="G61" s="11">
        <v>0</v>
      </c>
      <c r="H61" s="11">
        <v>84</v>
      </c>
      <c r="I61" s="4">
        <v>73.5</v>
      </c>
      <c r="J61" s="4">
        <v>0</v>
      </c>
      <c r="K61" s="5">
        <v>0</v>
      </c>
      <c r="L61" s="25"/>
      <c r="M61" s="11">
        <v>73.5</v>
      </c>
      <c r="N61" s="25"/>
      <c r="O61" s="4">
        <v>10.5</v>
      </c>
      <c r="P61" s="3">
        <v>0.125</v>
      </c>
    </row>
    <row r="62" spans="1:16" x14ac:dyDescent="0.2">
      <c r="A62" s="2" t="s">
        <v>234</v>
      </c>
      <c r="B62" s="2" t="s">
        <v>99</v>
      </c>
      <c r="C62" s="2" t="s">
        <v>160</v>
      </c>
      <c r="D62" s="2" t="s">
        <v>159</v>
      </c>
      <c r="E62" s="2" t="s">
        <v>163</v>
      </c>
      <c r="F62" s="11">
        <v>4300</v>
      </c>
      <c r="G62" s="11">
        <v>0</v>
      </c>
      <c r="H62" s="11">
        <v>4300</v>
      </c>
      <c r="I62" s="4">
        <v>3718.15</v>
      </c>
      <c r="J62" s="4">
        <v>0</v>
      </c>
      <c r="K62" s="5">
        <v>0</v>
      </c>
      <c r="L62" s="25"/>
      <c r="M62" s="11">
        <v>3718.15</v>
      </c>
      <c r="N62" s="25"/>
      <c r="O62" s="4">
        <v>581.85</v>
      </c>
      <c r="P62" s="3">
        <v>0.13531399999999999</v>
      </c>
    </row>
    <row r="63" spans="1:16" x14ac:dyDescent="0.2">
      <c r="A63" s="2" t="s">
        <v>234</v>
      </c>
      <c r="B63" s="2" t="s">
        <v>99</v>
      </c>
      <c r="C63" s="2" t="s">
        <v>160</v>
      </c>
      <c r="D63" s="2" t="s">
        <v>159</v>
      </c>
      <c r="E63" s="2" t="s">
        <v>162</v>
      </c>
      <c r="F63" s="11">
        <v>120.4</v>
      </c>
      <c r="G63" s="11">
        <v>0</v>
      </c>
      <c r="H63" s="11">
        <v>120.4</v>
      </c>
      <c r="I63" s="4">
        <v>104.11</v>
      </c>
      <c r="J63" s="4">
        <v>0</v>
      </c>
      <c r="K63" s="5">
        <v>0</v>
      </c>
      <c r="L63" s="25"/>
      <c r="M63" s="11">
        <v>104.11</v>
      </c>
      <c r="N63" s="25"/>
      <c r="O63" s="4">
        <v>16.29</v>
      </c>
      <c r="P63" s="3">
        <v>0.135299</v>
      </c>
    </row>
    <row r="64" spans="1:16" x14ac:dyDescent="0.2">
      <c r="A64" s="2" t="s">
        <v>233</v>
      </c>
      <c r="B64" s="2" t="s">
        <v>101</v>
      </c>
      <c r="C64" s="2" t="s">
        <v>160</v>
      </c>
      <c r="D64" s="2" t="s">
        <v>159</v>
      </c>
      <c r="E64" s="2" t="s">
        <v>163</v>
      </c>
      <c r="F64" s="11">
        <v>7000</v>
      </c>
      <c r="G64" s="11">
        <v>0</v>
      </c>
      <c r="H64" s="11">
        <v>7000</v>
      </c>
      <c r="I64" s="4">
        <v>6434.07</v>
      </c>
      <c r="J64" s="4">
        <v>0</v>
      </c>
      <c r="K64" s="5">
        <v>0</v>
      </c>
      <c r="L64" s="25"/>
      <c r="M64" s="11">
        <v>6434.07</v>
      </c>
      <c r="N64" s="25"/>
      <c r="O64" s="4">
        <v>565.92999999999995</v>
      </c>
      <c r="P64" s="3">
        <v>8.0847000000000002E-2</v>
      </c>
    </row>
    <row r="65" spans="1:16" x14ac:dyDescent="0.2">
      <c r="A65" s="2" t="s">
        <v>233</v>
      </c>
      <c r="B65" s="2" t="s">
        <v>101</v>
      </c>
      <c r="C65" s="2" t="s">
        <v>160</v>
      </c>
      <c r="D65" s="2" t="s">
        <v>159</v>
      </c>
      <c r="E65" s="2" t="s">
        <v>162</v>
      </c>
      <c r="F65" s="11">
        <v>196</v>
      </c>
      <c r="G65" s="11">
        <v>0</v>
      </c>
      <c r="H65" s="11">
        <v>196</v>
      </c>
      <c r="I65" s="4">
        <v>180.15</v>
      </c>
      <c r="J65" s="4">
        <v>0</v>
      </c>
      <c r="K65" s="5">
        <v>0</v>
      </c>
      <c r="L65" s="25"/>
      <c r="M65" s="11">
        <v>180.15</v>
      </c>
      <c r="N65" s="25"/>
      <c r="O65" s="4">
        <v>15.85</v>
      </c>
      <c r="P65" s="3">
        <v>8.0866999999999994E-2</v>
      </c>
    </row>
    <row r="66" spans="1:16" x14ac:dyDescent="0.2">
      <c r="A66" s="2" t="s">
        <v>232</v>
      </c>
      <c r="B66" s="2" t="s">
        <v>103</v>
      </c>
      <c r="C66" s="2" t="s">
        <v>160</v>
      </c>
      <c r="D66" s="2" t="s">
        <v>159</v>
      </c>
      <c r="E66" s="2" t="s">
        <v>163</v>
      </c>
      <c r="F66" s="11">
        <v>4200</v>
      </c>
      <c r="G66" s="11">
        <v>0</v>
      </c>
      <c r="H66" s="11">
        <v>4200</v>
      </c>
      <c r="I66" s="4">
        <v>1666.49</v>
      </c>
      <c r="J66" s="4">
        <v>0</v>
      </c>
      <c r="K66" s="5">
        <v>0</v>
      </c>
      <c r="L66" s="25"/>
      <c r="M66" s="11">
        <v>1666.49</v>
      </c>
      <c r="N66" s="25"/>
      <c r="O66" s="4">
        <v>2533.5100000000002</v>
      </c>
      <c r="P66" s="3">
        <v>0.603217</v>
      </c>
    </row>
    <row r="67" spans="1:16" x14ac:dyDescent="0.2">
      <c r="A67" s="2" t="s">
        <v>232</v>
      </c>
      <c r="B67" s="2" t="s">
        <v>103</v>
      </c>
      <c r="C67" s="2" t="s">
        <v>160</v>
      </c>
      <c r="D67" s="2" t="s">
        <v>159</v>
      </c>
      <c r="E67" s="2" t="s">
        <v>162</v>
      </c>
      <c r="F67" s="11">
        <v>299.60000000000002</v>
      </c>
      <c r="G67" s="11">
        <v>0</v>
      </c>
      <c r="H67" s="11">
        <v>299.60000000000002</v>
      </c>
      <c r="I67" s="4">
        <v>53.84</v>
      </c>
      <c r="J67" s="4">
        <v>0</v>
      </c>
      <c r="K67" s="5">
        <v>0</v>
      </c>
      <c r="L67" s="25"/>
      <c r="M67" s="11">
        <v>53.84</v>
      </c>
      <c r="N67" s="25"/>
      <c r="O67" s="4">
        <v>245.76</v>
      </c>
      <c r="P67" s="3">
        <v>0.82029399999999997</v>
      </c>
    </row>
    <row r="68" spans="1:16" x14ac:dyDescent="0.2">
      <c r="A68" s="2" t="s">
        <v>232</v>
      </c>
      <c r="B68" s="2" t="s">
        <v>103</v>
      </c>
      <c r="C68" s="2" t="s">
        <v>160</v>
      </c>
      <c r="D68" s="2" t="s">
        <v>159</v>
      </c>
      <c r="E68" s="2" t="s">
        <v>158</v>
      </c>
      <c r="F68" s="11">
        <v>6500</v>
      </c>
      <c r="G68" s="11">
        <v>0</v>
      </c>
      <c r="H68" s="11">
        <v>6500</v>
      </c>
      <c r="I68" s="4">
        <v>256.51</v>
      </c>
      <c r="J68" s="4">
        <v>0</v>
      </c>
      <c r="K68" s="5">
        <v>0</v>
      </c>
      <c r="L68" s="25"/>
      <c r="M68" s="11">
        <v>256.51</v>
      </c>
      <c r="N68" s="25"/>
      <c r="O68" s="4">
        <v>6243.49</v>
      </c>
      <c r="P68" s="3">
        <v>0.96053699999999997</v>
      </c>
    </row>
    <row r="69" spans="1:16" x14ac:dyDescent="0.2">
      <c r="A69" s="2" t="s">
        <v>231</v>
      </c>
      <c r="B69" s="2" t="s">
        <v>105</v>
      </c>
      <c r="C69" s="2" t="s">
        <v>160</v>
      </c>
      <c r="D69" s="2" t="s">
        <v>159</v>
      </c>
      <c r="E69" s="2" t="s">
        <v>163</v>
      </c>
      <c r="F69" s="11">
        <v>12953</v>
      </c>
      <c r="G69" s="11">
        <v>0</v>
      </c>
      <c r="H69" s="11">
        <v>12953</v>
      </c>
      <c r="I69" s="4">
        <v>10782.86</v>
      </c>
      <c r="J69" s="4">
        <v>0</v>
      </c>
      <c r="K69" s="5">
        <v>0</v>
      </c>
      <c r="L69" s="25"/>
      <c r="M69" s="11">
        <v>10782.86</v>
      </c>
      <c r="N69" s="25"/>
      <c r="O69" s="4">
        <v>2170.14</v>
      </c>
      <c r="P69" s="3">
        <v>0.16753999999999999</v>
      </c>
    </row>
    <row r="70" spans="1:16" x14ac:dyDescent="0.2">
      <c r="A70" s="2" t="s">
        <v>231</v>
      </c>
      <c r="B70" s="2" t="s">
        <v>105</v>
      </c>
      <c r="C70" s="2" t="s">
        <v>160</v>
      </c>
      <c r="D70" s="2" t="s">
        <v>159</v>
      </c>
      <c r="E70" s="2" t="s">
        <v>162</v>
      </c>
      <c r="F70" s="11">
        <v>362.68</v>
      </c>
      <c r="G70" s="11">
        <v>0</v>
      </c>
      <c r="H70" s="11">
        <v>362.68</v>
      </c>
      <c r="I70" s="4">
        <v>301.92</v>
      </c>
      <c r="J70" s="4">
        <v>0</v>
      </c>
      <c r="K70" s="5">
        <v>0</v>
      </c>
      <c r="L70" s="25"/>
      <c r="M70" s="11">
        <v>301.92</v>
      </c>
      <c r="N70" s="25"/>
      <c r="O70" s="4">
        <v>60.76</v>
      </c>
      <c r="P70" s="3">
        <v>0.16753100000000001</v>
      </c>
    </row>
    <row r="71" spans="1:16" x14ac:dyDescent="0.2">
      <c r="A71" s="2" t="s">
        <v>230</v>
      </c>
      <c r="B71" s="2" t="s">
        <v>107</v>
      </c>
      <c r="C71" s="2" t="s">
        <v>160</v>
      </c>
      <c r="D71" s="2" t="s">
        <v>159</v>
      </c>
      <c r="E71" s="2" t="s">
        <v>163</v>
      </c>
      <c r="F71" s="11">
        <v>1300</v>
      </c>
      <c r="G71" s="11">
        <v>0</v>
      </c>
      <c r="H71" s="11">
        <v>1300</v>
      </c>
      <c r="I71" s="4">
        <v>1353.23</v>
      </c>
      <c r="J71" s="4">
        <v>0</v>
      </c>
      <c r="K71" s="5">
        <v>0</v>
      </c>
      <c r="L71" s="25"/>
      <c r="M71" s="11">
        <v>1353.23</v>
      </c>
      <c r="N71" s="25"/>
      <c r="O71" s="4">
        <v>-53.23</v>
      </c>
      <c r="P71" s="3">
        <v>-4.0946000000000003E-2</v>
      </c>
    </row>
    <row r="72" spans="1:16" x14ac:dyDescent="0.2">
      <c r="A72" s="2" t="s">
        <v>230</v>
      </c>
      <c r="B72" s="2" t="s">
        <v>107</v>
      </c>
      <c r="C72" s="2" t="s">
        <v>160</v>
      </c>
      <c r="D72" s="2" t="s">
        <v>159</v>
      </c>
      <c r="E72" s="2" t="s">
        <v>162</v>
      </c>
      <c r="F72" s="11">
        <v>36.4</v>
      </c>
      <c r="G72" s="11">
        <v>0</v>
      </c>
      <c r="H72" s="11">
        <v>36.4</v>
      </c>
      <c r="I72" s="4">
        <v>37.89</v>
      </c>
      <c r="J72" s="4">
        <v>0</v>
      </c>
      <c r="K72" s="5">
        <v>0</v>
      </c>
      <c r="L72" s="25"/>
      <c r="M72" s="11">
        <v>37.89</v>
      </c>
      <c r="N72" s="25"/>
      <c r="O72" s="4">
        <v>-1.49</v>
      </c>
      <c r="P72" s="3">
        <v>-4.0933999999999998E-2</v>
      </c>
    </row>
    <row r="73" spans="1:16" x14ac:dyDescent="0.2">
      <c r="A73" s="2" t="s">
        <v>229</v>
      </c>
      <c r="B73" s="2" t="s">
        <v>41</v>
      </c>
      <c r="C73" s="2" t="s">
        <v>160</v>
      </c>
      <c r="D73" s="2" t="s">
        <v>159</v>
      </c>
      <c r="E73" s="2" t="s">
        <v>163</v>
      </c>
      <c r="F73" s="11">
        <v>104700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</row>
    <row r="74" spans="1:16" x14ac:dyDescent="0.2">
      <c r="A74" s="2" t="s">
        <v>229</v>
      </c>
      <c r="B74" s="2" t="s">
        <v>41</v>
      </c>
      <c r="C74" s="2" t="s">
        <v>160</v>
      </c>
      <c r="D74" s="2" t="s">
        <v>159</v>
      </c>
      <c r="E74" s="2" t="s">
        <v>165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</row>
    <row r="75" spans="1:16" x14ac:dyDescent="0.2">
      <c r="A75" s="2" t="s">
        <v>229</v>
      </c>
      <c r="B75" s="2" t="s">
        <v>41</v>
      </c>
      <c r="C75" s="2" t="s">
        <v>160</v>
      </c>
      <c r="D75" s="2" t="s">
        <v>159</v>
      </c>
      <c r="E75" s="2" t="s">
        <v>162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</row>
    <row r="76" spans="1:16" x14ac:dyDescent="0.2">
      <c r="A76" s="2" t="s">
        <v>229</v>
      </c>
      <c r="B76" s="2" t="s">
        <v>41</v>
      </c>
      <c r="C76" s="2" t="s">
        <v>160</v>
      </c>
      <c r="D76" s="2" t="s">
        <v>159</v>
      </c>
      <c r="E76" s="2" t="s">
        <v>158</v>
      </c>
      <c r="F76" s="11">
        <v>147000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</row>
    <row r="77" spans="1:16" x14ac:dyDescent="0.2">
      <c r="A77" s="2" t="s">
        <v>229</v>
      </c>
      <c r="B77" s="2" t="s">
        <v>41</v>
      </c>
      <c r="C77" s="2" t="s">
        <v>160</v>
      </c>
      <c r="D77" s="2" t="s">
        <v>159</v>
      </c>
      <c r="E77" s="2" t="s">
        <v>167</v>
      </c>
      <c r="F77" s="11">
        <v>47900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</row>
    <row r="78" spans="1:16" x14ac:dyDescent="0.2">
      <c r="A78" s="2" t="s">
        <v>228</v>
      </c>
      <c r="B78" s="2" t="s">
        <v>121</v>
      </c>
      <c r="C78" s="2" t="s">
        <v>160</v>
      </c>
      <c r="D78" s="2" t="s">
        <v>159</v>
      </c>
      <c r="E78" s="2" t="s">
        <v>163</v>
      </c>
      <c r="F78" s="11">
        <v>5600</v>
      </c>
      <c r="G78" s="11">
        <v>0</v>
      </c>
      <c r="H78" s="11">
        <v>5600</v>
      </c>
      <c r="I78" s="4">
        <v>4999.3500000000004</v>
      </c>
      <c r="J78" s="4">
        <v>0</v>
      </c>
      <c r="K78" s="5">
        <v>0</v>
      </c>
      <c r="L78" s="25"/>
      <c r="M78" s="11">
        <v>4999.3500000000004</v>
      </c>
      <c r="N78" s="25"/>
      <c r="O78" s="4">
        <v>600.65</v>
      </c>
      <c r="P78" s="3">
        <v>0.10725899999999999</v>
      </c>
    </row>
    <row r="79" spans="1:16" x14ac:dyDescent="0.2">
      <c r="A79" s="2" t="s">
        <v>228</v>
      </c>
      <c r="B79" s="2" t="s">
        <v>121</v>
      </c>
      <c r="C79" s="2" t="s">
        <v>160</v>
      </c>
      <c r="D79" s="2" t="s">
        <v>159</v>
      </c>
      <c r="E79" s="2" t="s">
        <v>162</v>
      </c>
      <c r="F79" s="11">
        <v>156.80000000000001</v>
      </c>
      <c r="G79" s="11">
        <v>0</v>
      </c>
      <c r="H79" s="11">
        <v>156.80000000000001</v>
      </c>
      <c r="I79" s="4">
        <v>139.97999999999999</v>
      </c>
      <c r="J79" s="4">
        <v>0</v>
      </c>
      <c r="K79" s="5">
        <v>0</v>
      </c>
      <c r="L79" s="25"/>
      <c r="M79" s="11">
        <v>139.97999999999999</v>
      </c>
      <c r="N79" s="25"/>
      <c r="O79" s="4">
        <v>16.82</v>
      </c>
      <c r="P79" s="3">
        <v>0.10727</v>
      </c>
    </row>
    <row r="80" spans="1:16" x14ac:dyDescent="0.2">
      <c r="A80" s="2" t="s">
        <v>227</v>
      </c>
      <c r="B80" s="2" t="s">
        <v>43</v>
      </c>
      <c r="C80" s="2" t="s">
        <v>160</v>
      </c>
      <c r="D80" s="2" t="s">
        <v>159</v>
      </c>
      <c r="E80" s="2" t="s">
        <v>163</v>
      </c>
      <c r="F80" s="11">
        <v>90500</v>
      </c>
      <c r="G80" s="11">
        <v>0</v>
      </c>
      <c r="H80" s="11">
        <v>90500</v>
      </c>
      <c r="I80" s="4">
        <v>85436.6</v>
      </c>
      <c r="J80" s="4">
        <v>0</v>
      </c>
      <c r="K80" s="5">
        <v>0</v>
      </c>
      <c r="L80" s="25"/>
      <c r="M80" s="11">
        <v>85436.6</v>
      </c>
      <c r="N80" s="25"/>
      <c r="O80" s="4">
        <v>5063.3999999999996</v>
      </c>
      <c r="P80" s="3">
        <v>5.5948999999999999E-2</v>
      </c>
    </row>
    <row r="81" spans="1:16" x14ac:dyDescent="0.2">
      <c r="A81" s="2" t="s">
        <v>227</v>
      </c>
      <c r="B81" s="2" t="s">
        <v>43</v>
      </c>
      <c r="C81" s="2" t="s">
        <v>160</v>
      </c>
      <c r="D81" s="2" t="s">
        <v>159</v>
      </c>
      <c r="E81" s="2" t="s">
        <v>162</v>
      </c>
      <c r="F81" s="11">
        <v>3054.24</v>
      </c>
      <c r="G81" s="11">
        <v>0</v>
      </c>
      <c r="H81" s="11">
        <v>3054.24</v>
      </c>
      <c r="I81" s="4">
        <v>2891.74</v>
      </c>
      <c r="J81" s="4">
        <v>0</v>
      </c>
      <c r="K81" s="5">
        <v>0</v>
      </c>
      <c r="L81" s="25"/>
      <c r="M81" s="11">
        <v>2891.74</v>
      </c>
      <c r="N81" s="25"/>
      <c r="O81" s="4">
        <v>162.5</v>
      </c>
      <c r="P81" s="3">
        <v>5.3205000000000002E-2</v>
      </c>
    </row>
    <row r="82" spans="1:16" x14ac:dyDescent="0.2">
      <c r="A82" s="2" t="s">
        <v>227</v>
      </c>
      <c r="B82" s="2" t="s">
        <v>43</v>
      </c>
      <c r="C82" s="2" t="s">
        <v>160</v>
      </c>
      <c r="D82" s="2" t="s">
        <v>159</v>
      </c>
      <c r="E82" s="2" t="s">
        <v>158</v>
      </c>
      <c r="F82" s="11">
        <v>18580</v>
      </c>
      <c r="G82" s="11">
        <v>0</v>
      </c>
      <c r="H82" s="11">
        <v>18580</v>
      </c>
      <c r="I82" s="4">
        <v>17839.79</v>
      </c>
      <c r="J82" s="4">
        <v>0</v>
      </c>
      <c r="K82" s="5">
        <v>0</v>
      </c>
      <c r="L82" s="25"/>
      <c r="M82" s="11">
        <v>17839.79</v>
      </c>
      <c r="N82" s="25"/>
      <c r="O82" s="4">
        <v>740.21</v>
      </c>
      <c r="P82" s="3">
        <v>3.9838999999999999E-2</v>
      </c>
    </row>
    <row r="83" spans="1:16" x14ac:dyDescent="0.2">
      <c r="A83" s="2" t="s">
        <v>226</v>
      </c>
      <c r="B83" s="2" t="s">
        <v>44</v>
      </c>
      <c r="C83" s="2" t="s">
        <v>160</v>
      </c>
      <c r="D83" s="2" t="s">
        <v>159</v>
      </c>
      <c r="E83" s="2" t="s">
        <v>167</v>
      </c>
      <c r="F83" s="11">
        <v>704766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</row>
    <row r="84" spans="1:16" x14ac:dyDescent="0.2">
      <c r="A84" s="2" t="s">
        <v>226</v>
      </c>
      <c r="B84" s="2" t="s">
        <v>44</v>
      </c>
      <c r="C84" s="2" t="s">
        <v>160</v>
      </c>
      <c r="D84" s="2" t="s">
        <v>159</v>
      </c>
      <c r="E84" s="2" t="s">
        <v>158</v>
      </c>
      <c r="F84" s="11">
        <f>389251+36180</f>
        <v>425431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</row>
    <row r="85" spans="1:16" x14ac:dyDescent="0.2">
      <c r="A85" s="2" t="s">
        <v>226</v>
      </c>
      <c r="B85" s="2" t="s">
        <v>44</v>
      </c>
      <c r="C85" s="2" t="s">
        <v>160</v>
      </c>
      <c r="D85" s="2" t="s">
        <v>159</v>
      </c>
      <c r="E85" s="2" t="s">
        <v>163</v>
      </c>
      <c r="F85" s="11">
        <v>454000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</row>
    <row r="86" spans="1:16" x14ac:dyDescent="0.2">
      <c r="A86" s="2" t="s">
        <v>226</v>
      </c>
      <c r="B86" s="2" t="s">
        <v>44</v>
      </c>
      <c r="C86" s="2" t="s">
        <v>160</v>
      </c>
      <c r="D86" s="2" t="s">
        <v>159</v>
      </c>
      <c r="E86" s="2" t="s">
        <v>165</v>
      </c>
      <c r="F86" s="11">
        <v>101000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</row>
    <row r="87" spans="1:16" x14ac:dyDescent="0.2">
      <c r="A87" s="2" t="s">
        <v>225</v>
      </c>
      <c r="B87" s="2" t="s">
        <v>45</v>
      </c>
      <c r="C87" s="2" t="s">
        <v>160</v>
      </c>
      <c r="D87" s="2" t="s">
        <v>159</v>
      </c>
      <c r="E87" s="2" t="s">
        <v>163</v>
      </c>
      <c r="F87" s="11">
        <v>6000</v>
      </c>
      <c r="G87" s="11">
        <v>0</v>
      </c>
      <c r="H87" s="11">
        <v>6000</v>
      </c>
      <c r="I87" s="4">
        <v>1461.13</v>
      </c>
      <c r="J87" s="4">
        <v>0</v>
      </c>
      <c r="K87" s="5">
        <v>0</v>
      </c>
      <c r="L87" s="25"/>
      <c r="M87" s="11">
        <v>1461.13</v>
      </c>
      <c r="N87" s="25"/>
      <c r="O87" s="4">
        <v>4538.87</v>
      </c>
      <c r="P87" s="3">
        <v>0.75647799999999998</v>
      </c>
    </row>
    <row r="88" spans="1:16" x14ac:dyDescent="0.2">
      <c r="A88" s="2" t="s">
        <v>225</v>
      </c>
      <c r="B88" s="2" t="s">
        <v>45</v>
      </c>
      <c r="C88" s="2" t="s">
        <v>160</v>
      </c>
      <c r="D88" s="2" t="s">
        <v>159</v>
      </c>
      <c r="E88" s="2" t="s">
        <v>162</v>
      </c>
      <c r="F88" s="11">
        <v>168</v>
      </c>
      <c r="G88" s="11">
        <v>0</v>
      </c>
      <c r="H88" s="11">
        <v>168</v>
      </c>
      <c r="I88" s="4">
        <v>40.909999999999997</v>
      </c>
      <c r="J88" s="4">
        <v>0</v>
      </c>
      <c r="K88" s="5">
        <v>0</v>
      </c>
      <c r="L88" s="25"/>
      <c r="M88" s="11">
        <v>40.909999999999997</v>
      </c>
      <c r="N88" s="25"/>
      <c r="O88" s="4">
        <v>127.09</v>
      </c>
      <c r="P88" s="3">
        <v>0.75648800000000005</v>
      </c>
    </row>
    <row r="89" spans="1:16" x14ac:dyDescent="0.2">
      <c r="A89" s="2" t="s">
        <v>224</v>
      </c>
      <c r="B89" s="2" t="s">
        <v>123</v>
      </c>
      <c r="C89" s="2" t="s">
        <v>160</v>
      </c>
      <c r="D89" s="2" t="s">
        <v>159</v>
      </c>
      <c r="E89" s="2" t="s">
        <v>163</v>
      </c>
      <c r="F89" s="11">
        <v>7263</v>
      </c>
      <c r="G89" s="11">
        <v>0</v>
      </c>
      <c r="H89" s="11">
        <v>7263</v>
      </c>
      <c r="I89" s="4">
        <v>5066.5600000000004</v>
      </c>
      <c r="J89" s="4">
        <v>0</v>
      </c>
      <c r="K89" s="5">
        <v>0</v>
      </c>
      <c r="L89" s="25"/>
      <c r="M89" s="11">
        <v>5066.5600000000004</v>
      </c>
      <c r="N89" s="25"/>
      <c r="O89" s="4">
        <v>2196.44</v>
      </c>
      <c r="P89" s="3">
        <v>0.30241499999999999</v>
      </c>
    </row>
    <row r="90" spans="1:16" x14ac:dyDescent="0.2">
      <c r="A90" s="2" t="s">
        <v>224</v>
      </c>
      <c r="B90" s="2" t="s">
        <v>123</v>
      </c>
      <c r="C90" s="2" t="s">
        <v>160</v>
      </c>
      <c r="D90" s="2" t="s">
        <v>159</v>
      </c>
      <c r="E90" s="2" t="s">
        <v>162</v>
      </c>
      <c r="F90" s="11">
        <v>203.36</v>
      </c>
      <c r="G90" s="11">
        <v>0</v>
      </c>
      <c r="H90" s="11">
        <v>203.36</v>
      </c>
      <c r="I90" s="4">
        <v>141.86000000000001</v>
      </c>
      <c r="J90" s="4">
        <v>0</v>
      </c>
      <c r="K90" s="5">
        <v>0</v>
      </c>
      <c r="L90" s="25"/>
      <c r="M90" s="11">
        <v>141.86000000000001</v>
      </c>
      <c r="N90" s="25"/>
      <c r="O90" s="4">
        <v>61.5</v>
      </c>
      <c r="P90" s="3">
        <v>0.30241899999999999</v>
      </c>
    </row>
    <row r="91" spans="1:16" x14ac:dyDescent="0.2">
      <c r="A91" s="2" t="s">
        <v>223</v>
      </c>
      <c r="B91" s="2" t="s">
        <v>84</v>
      </c>
      <c r="C91" s="2" t="s">
        <v>160</v>
      </c>
      <c r="D91" s="2" t="s">
        <v>159</v>
      </c>
      <c r="E91" s="2" t="s">
        <v>163</v>
      </c>
      <c r="F91" s="11">
        <v>66547</v>
      </c>
      <c r="G91" s="11">
        <v>0</v>
      </c>
      <c r="H91" s="11">
        <v>66547</v>
      </c>
      <c r="I91" s="4">
        <v>60271.09</v>
      </c>
      <c r="J91" s="4">
        <v>0</v>
      </c>
      <c r="K91" s="5">
        <v>0</v>
      </c>
      <c r="L91" s="25"/>
      <c r="M91" s="11">
        <v>60271.09</v>
      </c>
      <c r="N91" s="25"/>
      <c r="O91" s="4">
        <v>6275.91</v>
      </c>
      <c r="P91" s="3">
        <v>9.4308000000000003E-2</v>
      </c>
    </row>
    <row r="92" spans="1:16" x14ac:dyDescent="0.2">
      <c r="A92" s="2" t="s">
        <v>223</v>
      </c>
      <c r="B92" s="2" t="s">
        <v>84</v>
      </c>
      <c r="C92" s="2" t="s">
        <v>160</v>
      </c>
      <c r="D92" s="2" t="s">
        <v>159</v>
      </c>
      <c r="E92" s="2" t="s">
        <v>162</v>
      </c>
      <c r="F92" s="11">
        <v>1863.32</v>
      </c>
      <c r="G92" s="11">
        <v>0</v>
      </c>
      <c r="H92" s="11">
        <v>1863.32</v>
      </c>
      <c r="I92" s="4">
        <v>1687.59</v>
      </c>
      <c r="J92" s="4">
        <v>0</v>
      </c>
      <c r="K92" s="5">
        <v>0</v>
      </c>
      <c r="L92" s="25"/>
      <c r="M92" s="11">
        <v>1687.59</v>
      </c>
      <c r="N92" s="25"/>
      <c r="O92" s="4">
        <v>175.73</v>
      </c>
      <c r="P92" s="3">
        <v>9.4310000000000005E-2</v>
      </c>
    </row>
    <row r="93" spans="1:16" x14ac:dyDescent="0.2">
      <c r="A93" s="2" t="s">
        <v>222</v>
      </c>
      <c r="B93" s="2" t="s">
        <v>125</v>
      </c>
      <c r="C93" s="2" t="s">
        <v>160</v>
      </c>
      <c r="D93" s="2" t="s">
        <v>159</v>
      </c>
      <c r="E93" s="2" t="s">
        <v>163</v>
      </c>
      <c r="F93" s="11">
        <v>1355</v>
      </c>
      <c r="G93" s="11">
        <v>0</v>
      </c>
      <c r="H93" s="11">
        <v>1355</v>
      </c>
      <c r="I93" s="4">
        <v>876.17</v>
      </c>
      <c r="J93" s="4">
        <v>0</v>
      </c>
      <c r="K93" s="5">
        <v>0</v>
      </c>
      <c r="L93" s="25"/>
      <c r="M93" s="11">
        <v>876.17</v>
      </c>
      <c r="N93" s="25"/>
      <c r="O93" s="4">
        <v>478.83</v>
      </c>
      <c r="P93" s="3">
        <v>0.35338000000000003</v>
      </c>
    </row>
    <row r="94" spans="1:16" x14ac:dyDescent="0.2">
      <c r="A94" s="2" t="s">
        <v>222</v>
      </c>
      <c r="B94" s="2" t="s">
        <v>125</v>
      </c>
      <c r="C94" s="2" t="s">
        <v>160</v>
      </c>
      <c r="D94" s="2" t="s">
        <v>159</v>
      </c>
      <c r="E94" s="2" t="s">
        <v>162</v>
      </c>
      <c r="F94" s="11">
        <v>186.2</v>
      </c>
      <c r="G94" s="11">
        <v>0</v>
      </c>
      <c r="H94" s="11">
        <v>186.2</v>
      </c>
      <c r="I94" s="4">
        <v>79.569999999999993</v>
      </c>
      <c r="J94" s="4">
        <v>0</v>
      </c>
      <c r="K94" s="5">
        <v>0</v>
      </c>
      <c r="L94" s="25"/>
      <c r="M94" s="11">
        <v>79.569999999999993</v>
      </c>
      <c r="N94" s="25"/>
      <c r="O94" s="4">
        <v>106.63</v>
      </c>
      <c r="P94" s="3">
        <v>0.57266399999999995</v>
      </c>
    </row>
    <row r="95" spans="1:16" x14ac:dyDescent="0.2">
      <c r="A95" s="2" t="s">
        <v>222</v>
      </c>
      <c r="B95" s="2" t="s">
        <v>125</v>
      </c>
      <c r="C95" s="2" t="s">
        <v>160</v>
      </c>
      <c r="D95" s="2" t="s">
        <v>159</v>
      </c>
      <c r="E95" s="2" t="s">
        <v>158</v>
      </c>
      <c r="F95" s="11">
        <v>5295</v>
      </c>
      <c r="G95" s="11">
        <v>0</v>
      </c>
      <c r="H95" s="11">
        <v>5295</v>
      </c>
      <c r="I95" s="4">
        <v>1965.76</v>
      </c>
      <c r="J95" s="4">
        <v>0</v>
      </c>
      <c r="K95" s="5">
        <v>0</v>
      </c>
      <c r="L95" s="25"/>
      <c r="M95" s="11">
        <v>1965.76</v>
      </c>
      <c r="N95" s="25"/>
      <c r="O95" s="4">
        <v>3329.24</v>
      </c>
      <c r="P95" s="3">
        <v>0.62875199999999998</v>
      </c>
    </row>
    <row r="96" spans="1:16" x14ac:dyDescent="0.2">
      <c r="A96" s="2" t="s">
        <v>221</v>
      </c>
      <c r="B96" s="2" t="s">
        <v>85</v>
      </c>
      <c r="C96" s="2" t="s">
        <v>160</v>
      </c>
      <c r="D96" s="2" t="s">
        <v>159</v>
      </c>
      <c r="E96" s="2" t="s">
        <v>163</v>
      </c>
      <c r="F96" s="11">
        <v>8500</v>
      </c>
      <c r="G96" s="11">
        <v>0</v>
      </c>
      <c r="H96" s="11">
        <v>8500</v>
      </c>
      <c r="I96" s="4">
        <v>2992.97</v>
      </c>
      <c r="J96" s="4">
        <v>0</v>
      </c>
      <c r="K96" s="5">
        <v>0</v>
      </c>
      <c r="L96" s="25"/>
      <c r="M96" s="11">
        <v>2992.97</v>
      </c>
      <c r="N96" s="25"/>
      <c r="O96" s="4">
        <v>5507.03</v>
      </c>
      <c r="P96" s="3">
        <v>0.64788599999999996</v>
      </c>
    </row>
    <row r="97" spans="1:16" x14ac:dyDescent="0.2">
      <c r="A97" s="2" t="s">
        <v>221</v>
      </c>
      <c r="B97" s="2" t="s">
        <v>85</v>
      </c>
      <c r="C97" s="2" t="s">
        <v>160</v>
      </c>
      <c r="D97" s="2" t="s">
        <v>159</v>
      </c>
      <c r="E97" s="2" t="s">
        <v>162</v>
      </c>
      <c r="F97" s="11">
        <v>238</v>
      </c>
      <c r="G97" s="11">
        <v>0</v>
      </c>
      <c r="H97" s="11">
        <v>238</v>
      </c>
      <c r="I97" s="4">
        <v>83.8</v>
      </c>
      <c r="J97" s="4">
        <v>0</v>
      </c>
      <c r="K97" s="5">
        <v>0</v>
      </c>
      <c r="L97" s="25"/>
      <c r="M97" s="11">
        <v>83.8</v>
      </c>
      <c r="N97" s="25"/>
      <c r="O97" s="4">
        <v>154.19999999999999</v>
      </c>
      <c r="P97" s="3">
        <v>0.647899</v>
      </c>
    </row>
    <row r="98" spans="1:16" x14ac:dyDescent="0.2">
      <c r="A98" s="2" t="s">
        <v>220</v>
      </c>
      <c r="B98" s="2" t="s">
        <v>109</v>
      </c>
      <c r="C98" s="2" t="s">
        <v>160</v>
      </c>
      <c r="D98" s="2" t="s">
        <v>159</v>
      </c>
      <c r="E98" s="2" t="s">
        <v>163</v>
      </c>
      <c r="F98" s="11">
        <v>19000</v>
      </c>
      <c r="G98" s="11">
        <v>0</v>
      </c>
      <c r="H98" s="11">
        <v>19000</v>
      </c>
      <c r="I98" s="4">
        <v>15165.6</v>
      </c>
      <c r="J98" s="4">
        <v>0</v>
      </c>
      <c r="K98" s="5">
        <v>0</v>
      </c>
      <c r="L98" s="25"/>
      <c r="M98" s="11">
        <v>15165.6</v>
      </c>
      <c r="N98" s="25"/>
      <c r="O98" s="4">
        <v>3834.4</v>
      </c>
      <c r="P98" s="3">
        <v>0.20181099999999999</v>
      </c>
    </row>
    <row r="99" spans="1:16" x14ac:dyDescent="0.2">
      <c r="A99" s="2" t="s">
        <v>220</v>
      </c>
      <c r="B99" s="2" t="s">
        <v>109</v>
      </c>
      <c r="C99" s="2" t="s">
        <v>160</v>
      </c>
      <c r="D99" s="2" t="s">
        <v>159</v>
      </c>
      <c r="E99" s="2" t="s">
        <v>162</v>
      </c>
      <c r="F99" s="11">
        <v>532</v>
      </c>
      <c r="G99" s="11">
        <v>0</v>
      </c>
      <c r="H99" s="11">
        <v>532</v>
      </c>
      <c r="I99" s="4">
        <v>424.64</v>
      </c>
      <c r="J99" s="4">
        <v>0</v>
      </c>
      <c r="K99" s="5">
        <v>0</v>
      </c>
      <c r="L99" s="25"/>
      <c r="M99" s="11">
        <v>424.64</v>
      </c>
      <c r="N99" s="25"/>
      <c r="O99" s="4">
        <v>107.36</v>
      </c>
      <c r="P99" s="3">
        <v>0.20180500000000001</v>
      </c>
    </row>
    <row r="100" spans="1:16" x14ac:dyDescent="0.2">
      <c r="A100" s="2" t="s">
        <v>219</v>
      </c>
      <c r="B100" s="2" t="s">
        <v>127</v>
      </c>
      <c r="C100" s="2" t="s">
        <v>160</v>
      </c>
      <c r="D100" s="2" t="s">
        <v>159</v>
      </c>
      <c r="E100" s="2" t="s">
        <v>163</v>
      </c>
      <c r="F100" s="11">
        <v>14850</v>
      </c>
      <c r="G100" s="11">
        <v>0</v>
      </c>
      <c r="H100" s="11">
        <v>14850</v>
      </c>
      <c r="I100" s="4">
        <v>12577.95</v>
      </c>
      <c r="J100" s="4">
        <v>0</v>
      </c>
      <c r="K100" s="5">
        <v>0</v>
      </c>
      <c r="L100" s="25"/>
      <c r="M100" s="11">
        <v>12577.95</v>
      </c>
      <c r="N100" s="25"/>
      <c r="O100" s="4">
        <v>2272.0500000000002</v>
      </c>
      <c r="P100" s="3">
        <v>0.153</v>
      </c>
    </row>
    <row r="101" spans="1:16" x14ac:dyDescent="0.2">
      <c r="A101" s="2" t="s">
        <v>219</v>
      </c>
      <c r="B101" s="2" t="s">
        <v>127</v>
      </c>
      <c r="C101" s="2" t="s">
        <v>160</v>
      </c>
      <c r="D101" s="2" t="s">
        <v>159</v>
      </c>
      <c r="E101" s="2" t="s">
        <v>162</v>
      </c>
      <c r="F101" s="11">
        <v>415.8</v>
      </c>
      <c r="G101" s="11">
        <v>0</v>
      </c>
      <c r="H101" s="11">
        <v>415.8</v>
      </c>
      <c r="I101" s="4">
        <v>352.18</v>
      </c>
      <c r="J101" s="4">
        <v>0</v>
      </c>
      <c r="K101" s="5">
        <v>0</v>
      </c>
      <c r="L101" s="25"/>
      <c r="M101" s="11">
        <v>352.18</v>
      </c>
      <c r="N101" s="25"/>
      <c r="O101" s="4">
        <v>63.62</v>
      </c>
      <c r="P101" s="3">
        <v>0.153006</v>
      </c>
    </row>
    <row r="102" spans="1:16" x14ac:dyDescent="0.2">
      <c r="A102" s="2" t="s">
        <v>218</v>
      </c>
      <c r="B102" s="2" t="s">
        <v>129</v>
      </c>
      <c r="C102" s="2" t="s">
        <v>160</v>
      </c>
      <c r="D102" s="2" t="s">
        <v>159</v>
      </c>
      <c r="E102" s="2" t="s">
        <v>163</v>
      </c>
      <c r="F102" s="11">
        <v>12100</v>
      </c>
      <c r="G102" s="11">
        <v>0</v>
      </c>
      <c r="H102" s="11">
        <v>12100</v>
      </c>
      <c r="I102" s="4">
        <v>11872.6</v>
      </c>
      <c r="J102" s="4">
        <v>0</v>
      </c>
      <c r="K102" s="5">
        <v>0</v>
      </c>
      <c r="L102" s="25"/>
      <c r="M102" s="11">
        <v>11872.6</v>
      </c>
      <c r="N102" s="25"/>
      <c r="O102" s="4">
        <v>227.4</v>
      </c>
      <c r="P102" s="3">
        <v>1.8793000000000001E-2</v>
      </c>
    </row>
    <row r="103" spans="1:16" x14ac:dyDescent="0.2">
      <c r="A103" s="2" t="s">
        <v>218</v>
      </c>
      <c r="B103" s="2" t="s">
        <v>129</v>
      </c>
      <c r="C103" s="2" t="s">
        <v>160</v>
      </c>
      <c r="D103" s="2" t="s">
        <v>159</v>
      </c>
      <c r="E103" s="2" t="s">
        <v>162</v>
      </c>
      <c r="F103" s="11">
        <v>338.8</v>
      </c>
      <c r="G103" s="11">
        <v>0</v>
      </c>
      <c r="H103" s="11">
        <v>338.8</v>
      </c>
      <c r="I103" s="4">
        <v>332.43</v>
      </c>
      <c r="J103" s="4">
        <v>0</v>
      </c>
      <c r="K103" s="5">
        <v>0</v>
      </c>
      <c r="L103" s="25"/>
      <c r="M103" s="11">
        <v>332.43</v>
      </c>
      <c r="N103" s="25"/>
      <c r="O103" s="4">
        <v>6.37</v>
      </c>
      <c r="P103" s="3">
        <v>1.8801999999999999E-2</v>
      </c>
    </row>
    <row r="104" spans="1:16" x14ac:dyDescent="0.2">
      <c r="A104" s="2" t="s">
        <v>217</v>
      </c>
      <c r="B104" s="2" t="s">
        <v>86</v>
      </c>
      <c r="C104" s="2" t="s">
        <v>160</v>
      </c>
      <c r="D104" s="2" t="s">
        <v>159</v>
      </c>
      <c r="E104" s="2" t="s">
        <v>163</v>
      </c>
      <c r="F104" s="11">
        <v>28831</v>
      </c>
      <c r="G104" s="11">
        <v>0</v>
      </c>
      <c r="H104" s="11">
        <v>28831</v>
      </c>
      <c r="I104" s="4">
        <v>21271.82</v>
      </c>
      <c r="J104" s="4">
        <v>0</v>
      </c>
      <c r="K104" s="5">
        <v>0</v>
      </c>
      <c r="L104" s="25"/>
      <c r="M104" s="11">
        <v>21271.82</v>
      </c>
      <c r="N104" s="25"/>
      <c r="O104" s="4">
        <v>7559.18</v>
      </c>
      <c r="P104" s="3">
        <v>0.26218900000000001</v>
      </c>
    </row>
    <row r="105" spans="1:16" x14ac:dyDescent="0.2">
      <c r="A105" s="2" t="s">
        <v>217</v>
      </c>
      <c r="B105" s="2" t="s">
        <v>86</v>
      </c>
      <c r="C105" s="2" t="s">
        <v>160</v>
      </c>
      <c r="D105" s="2" t="s">
        <v>159</v>
      </c>
      <c r="E105" s="2" t="s">
        <v>162</v>
      </c>
      <c r="F105" s="11">
        <v>1309.5899999999999</v>
      </c>
      <c r="G105" s="11">
        <v>0</v>
      </c>
      <c r="H105" s="11">
        <v>1309.5899999999999</v>
      </c>
      <c r="I105" s="4">
        <v>877.91</v>
      </c>
      <c r="J105" s="4">
        <v>0</v>
      </c>
      <c r="K105" s="5">
        <v>0</v>
      </c>
      <c r="L105" s="25"/>
      <c r="M105" s="11">
        <v>877.91</v>
      </c>
      <c r="N105" s="25"/>
      <c r="O105" s="4">
        <v>431.68</v>
      </c>
      <c r="P105" s="3">
        <v>0.32962999999999998</v>
      </c>
    </row>
    <row r="106" spans="1:16" x14ac:dyDescent="0.2">
      <c r="A106" s="2" t="s">
        <v>217</v>
      </c>
      <c r="B106" s="2" t="s">
        <v>86</v>
      </c>
      <c r="C106" s="2" t="s">
        <v>160</v>
      </c>
      <c r="D106" s="2" t="s">
        <v>159</v>
      </c>
      <c r="E106" s="2" t="s">
        <v>158</v>
      </c>
      <c r="F106" s="11">
        <v>17940</v>
      </c>
      <c r="G106" s="11">
        <v>0</v>
      </c>
      <c r="H106" s="11">
        <v>17940</v>
      </c>
      <c r="I106" s="4">
        <v>10082.200000000001</v>
      </c>
      <c r="J106" s="4">
        <v>0</v>
      </c>
      <c r="K106" s="5">
        <v>0</v>
      </c>
      <c r="L106" s="25"/>
      <c r="M106" s="11">
        <v>10082.200000000001</v>
      </c>
      <c r="N106" s="25"/>
      <c r="O106" s="4">
        <v>7857.8</v>
      </c>
      <c r="P106" s="3">
        <v>0.438004</v>
      </c>
    </row>
    <row r="107" spans="1:16" x14ac:dyDescent="0.2">
      <c r="A107" s="2" t="s">
        <v>216</v>
      </c>
      <c r="B107" s="2" t="s">
        <v>131</v>
      </c>
      <c r="C107" s="2" t="s">
        <v>160</v>
      </c>
      <c r="D107" s="2" t="s">
        <v>159</v>
      </c>
      <c r="E107" s="2" t="s">
        <v>163</v>
      </c>
      <c r="F107" s="11">
        <v>3500</v>
      </c>
      <c r="G107" s="11">
        <v>0</v>
      </c>
      <c r="H107" s="11">
        <v>3500</v>
      </c>
      <c r="I107" s="4">
        <v>3386.12</v>
      </c>
      <c r="J107" s="4">
        <v>0</v>
      </c>
      <c r="K107" s="5">
        <v>0</v>
      </c>
      <c r="L107" s="25"/>
      <c r="M107" s="11">
        <v>3386.12</v>
      </c>
      <c r="N107" s="25"/>
      <c r="O107" s="4">
        <v>113.88</v>
      </c>
      <c r="P107" s="3">
        <v>3.2537000000000003E-2</v>
      </c>
    </row>
    <row r="108" spans="1:16" x14ac:dyDescent="0.2">
      <c r="A108" s="2" t="s">
        <v>216</v>
      </c>
      <c r="B108" s="2" t="s">
        <v>131</v>
      </c>
      <c r="C108" s="2" t="s">
        <v>160</v>
      </c>
      <c r="D108" s="2" t="s">
        <v>159</v>
      </c>
      <c r="E108" s="2" t="s">
        <v>162</v>
      </c>
      <c r="F108" s="11">
        <v>98</v>
      </c>
      <c r="G108" s="11">
        <v>0</v>
      </c>
      <c r="H108" s="11">
        <v>98</v>
      </c>
      <c r="I108" s="4">
        <v>94.81</v>
      </c>
      <c r="J108" s="4">
        <v>0</v>
      </c>
      <c r="K108" s="5">
        <v>0</v>
      </c>
      <c r="L108" s="25"/>
      <c r="M108" s="11">
        <v>94.81</v>
      </c>
      <c r="N108" s="25"/>
      <c r="O108" s="4">
        <v>3.19</v>
      </c>
      <c r="P108" s="3">
        <v>3.2550999999999997E-2</v>
      </c>
    </row>
    <row r="109" spans="1:16" x14ac:dyDescent="0.2">
      <c r="A109" s="2" t="s">
        <v>215</v>
      </c>
      <c r="B109" s="2" t="s">
        <v>133</v>
      </c>
      <c r="C109" s="2" t="s">
        <v>160</v>
      </c>
      <c r="D109" s="2" t="s">
        <v>159</v>
      </c>
      <c r="E109" s="2" t="s">
        <v>163</v>
      </c>
      <c r="F109" s="11">
        <v>6750</v>
      </c>
      <c r="G109" s="11">
        <v>0</v>
      </c>
      <c r="H109" s="11">
        <v>6750</v>
      </c>
      <c r="I109" s="4">
        <v>5657.11</v>
      </c>
      <c r="J109" s="4">
        <v>0</v>
      </c>
      <c r="K109" s="5">
        <v>0</v>
      </c>
      <c r="L109" s="25"/>
      <c r="M109" s="11">
        <v>5657.11</v>
      </c>
      <c r="N109" s="25"/>
      <c r="O109" s="4">
        <v>1092.8900000000001</v>
      </c>
      <c r="P109" s="3">
        <v>0.16191</v>
      </c>
    </row>
    <row r="110" spans="1:16" x14ac:dyDescent="0.2">
      <c r="A110" s="2" t="s">
        <v>215</v>
      </c>
      <c r="B110" s="2" t="s">
        <v>133</v>
      </c>
      <c r="C110" s="2" t="s">
        <v>160</v>
      </c>
      <c r="D110" s="2" t="s">
        <v>159</v>
      </c>
      <c r="E110" s="2" t="s">
        <v>165</v>
      </c>
      <c r="F110" s="11">
        <v>0</v>
      </c>
      <c r="G110" s="11">
        <v>0</v>
      </c>
      <c r="H110" s="11">
        <v>0</v>
      </c>
      <c r="I110" s="4">
        <v>200</v>
      </c>
      <c r="J110" s="4">
        <v>0</v>
      </c>
      <c r="K110" s="5">
        <v>0</v>
      </c>
      <c r="L110" s="25"/>
      <c r="M110" s="11">
        <v>200</v>
      </c>
      <c r="N110" s="25"/>
      <c r="O110" s="4">
        <v>-200</v>
      </c>
      <c r="P110" s="3">
        <v>0</v>
      </c>
    </row>
    <row r="111" spans="1:16" x14ac:dyDescent="0.2">
      <c r="A111" s="2" t="s">
        <v>215</v>
      </c>
      <c r="B111" s="2" t="s">
        <v>133</v>
      </c>
      <c r="C111" s="2" t="s">
        <v>160</v>
      </c>
      <c r="D111" s="2" t="s">
        <v>159</v>
      </c>
      <c r="E111" s="2" t="s">
        <v>162</v>
      </c>
      <c r="F111" s="11">
        <v>189</v>
      </c>
      <c r="G111" s="11">
        <v>0</v>
      </c>
      <c r="H111" s="11">
        <v>189</v>
      </c>
      <c r="I111" s="4">
        <v>158.4</v>
      </c>
      <c r="J111" s="4">
        <v>0</v>
      </c>
      <c r="K111" s="5">
        <v>0</v>
      </c>
      <c r="L111" s="25"/>
      <c r="M111" s="11">
        <v>158.4</v>
      </c>
      <c r="N111" s="25"/>
      <c r="O111" s="4">
        <v>30.6</v>
      </c>
      <c r="P111" s="3">
        <v>0.16190499999999999</v>
      </c>
    </row>
    <row r="112" spans="1:16" x14ac:dyDescent="0.2">
      <c r="A112" s="2" t="s">
        <v>214</v>
      </c>
      <c r="B112" s="2" t="s">
        <v>111</v>
      </c>
      <c r="C112" s="2" t="s">
        <v>160</v>
      </c>
      <c r="D112" s="2" t="s">
        <v>159</v>
      </c>
      <c r="E112" s="2" t="s">
        <v>163</v>
      </c>
      <c r="F112" s="11">
        <v>17000</v>
      </c>
      <c r="G112" s="11">
        <v>0</v>
      </c>
      <c r="H112" s="11">
        <v>17000</v>
      </c>
      <c r="I112" s="4">
        <v>10730.24</v>
      </c>
      <c r="J112" s="4">
        <v>0</v>
      </c>
      <c r="K112" s="5">
        <v>0</v>
      </c>
      <c r="L112" s="25"/>
      <c r="M112" s="11">
        <v>10730.24</v>
      </c>
      <c r="N112" s="25"/>
      <c r="O112" s="4">
        <v>6269.76</v>
      </c>
      <c r="P112" s="3">
        <v>0.368809</v>
      </c>
    </row>
    <row r="113" spans="1:16" x14ac:dyDescent="0.2">
      <c r="A113" s="2" t="s">
        <v>214</v>
      </c>
      <c r="B113" s="2" t="s">
        <v>111</v>
      </c>
      <c r="C113" s="2" t="s">
        <v>160</v>
      </c>
      <c r="D113" s="2" t="s">
        <v>159</v>
      </c>
      <c r="E113" s="2" t="s">
        <v>162</v>
      </c>
      <c r="F113" s="11">
        <v>476</v>
      </c>
      <c r="G113" s="11">
        <v>0</v>
      </c>
      <c r="H113" s="11">
        <v>476</v>
      </c>
      <c r="I113" s="4">
        <v>300.45</v>
      </c>
      <c r="J113" s="4">
        <v>0</v>
      </c>
      <c r="K113" s="5">
        <v>0</v>
      </c>
      <c r="L113" s="25"/>
      <c r="M113" s="11">
        <v>300.45</v>
      </c>
      <c r="N113" s="25"/>
      <c r="O113" s="4">
        <v>175.55</v>
      </c>
      <c r="P113" s="3">
        <v>0.36880299999999999</v>
      </c>
    </row>
    <row r="114" spans="1:16" x14ac:dyDescent="0.2">
      <c r="A114" s="2" t="s">
        <v>213</v>
      </c>
      <c r="B114" s="2" t="s">
        <v>135</v>
      </c>
      <c r="C114" s="2" t="s">
        <v>160</v>
      </c>
      <c r="D114" s="2" t="s">
        <v>159</v>
      </c>
      <c r="E114" s="2" t="s">
        <v>163</v>
      </c>
      <c r="F114" s="11">
        <v>23000</v>
      </c>
      <c r="G114" s="11">
        <v>0</v>
      </c>
      <c r="H114" s="11">
        <v>23000</v>
      </c>
      <c r="I114" s="4">
        <v>12955.22</v>
      </c>
      <c r="J114" s="4">
        <v>0</v>
      </c>
      <c r="K114" s="5">
        <v>0</v>
      </c>
      <c r="L114" s="25"/>
      <c r="M114" s="11">
        <v>12955.22</v>
      </c>
      <c r="N114" s="25"/>
      <c r="O114" s="4">
        <v>10044.780000000001</v>
      </c>
      <c r="P114" s="3">
        <v>0.43673000000000001</v>
      </c>
    </row>
    <row r="115" spans="1:16" x14ac:dyDescent="0.2">
      <c r="A115" s="2" t="s">
        <v>213</v>
      </c>
      <c r="B115" s="2" t="s">
        <v>135</v>
      </c>
      <c r="C115" s="2" t="s">
        <v>160</v>
      </c>
      <c r="D115" s="2" t="s">
        <v>159</v>
      </c>
      <c r="E115" s="2" t="s">
        <v>162</v>
      </c>
      <c r="F115" s="11">
        <v>644</v>
      </c>
      <c r="G115" s="11">
        <v>0</v>
      </c>
      <c r="H115" s="11">
        <v>644</v>
      </c>
      <c r="I115" s="4">
        <v>362.75</v>
      </c>
      <c r="J115" s="4">
        <v>0</v>
      </c>
      <c r="K115" s="5">
        <v>0</v>
      </c>
      <c r="L115" s="25"/>
      <c r="M115" s="11">
        <v>362.75</v>
      </c>
      <c r="N115" s="25"/>
      <c r="O115" s="4">
        <v>281.25</v>
      </c>
      <c r="P115" s="3">
        <v>0.436724</v>
      </c>
    </row>
    <row r="116" spans="1:16" x14ac:dyDescent="0.2">
      <c r="A116" s="2" t="s">
        <v>212</v>
      </c>
      <c r="B116" s="2" t="s">
        <v>113</v>
      </c>
      <c r="C116" s="2" t="s">
        <v>160</v>
      </c>
      <c r="D116" s="2" t="s">
        <v>159</v>
      </c>
      <c r="E116" s="2" t="s">
        <v>163</v>
      </c>
      <c r="F116" s="11">
        <v>0</v>
      </c>
      <c r="G116" s="11">
        <v>500</v>
      </c>
      <c r="H116" s="11">
        <v>500</v>
      </c>
      <c r="I116" s="4">
        <v>54.66</v>
      </c>
      <c r="J116" s="4">
        <v>0</v>
      </c>
      <c r="K116" s="5">
        <v>0</v>
      </c>
      <c r="L116" s="25"/>
      <c r="M116" s="11">
        <v>54.66</v>
      </c>
      <c r="N116" s="25"/>
      <c r="O116" s="4">
        <v>445.34</v>
      </c>
      <c r="P116" s="3">
        <v>0.89068000000000003</v>
      </c>
    </row>
    <row r="117" spans="1:16" x14ac:dyDescent="0.2">
      <c r="A117" s="2" t="s">
        <v>212</v>
      </c>
      <c r="B117" s="2" t="s">
        <v>113</v>
      </c>
      <c r="C117" s="2" t="s">
        <v>160</v>
      </c>
      <c r="D117" s="2" t="s">
        <v>159</v>
      </c>
      <c r="E117" s="2" t="s">
        <v>162</v>
      </c>
      <c r="F117" s="11">
        <v>2365.5500000000002</v>
      </c>
      <c r="G117" s="11">
        <v>0</v>
      </c>
      <c r="H117" s="11">
        <v>2365.5500000000002</v>
      </c>
      <c r="I117" s="4">
        <v>1814.86</v>
      </c>
      <c r="J117" s="4">
        <v>0</v>
      </c>
      <c r="K117" s="5">
        <v>0</v>
      </c>
      <c r="L117" s="25"/>
      <c r="M117" s="11">
        <v>1814.86</v>
      </c>
      <c r="N117" s="25"/>
      <c r="O117" s="4">
        <v>550.69000000000005</v>
      </c>
      <c r="P117" s="3">
        <v>0.232796</v>
      </c>
    </row>
    <row r="118" spans="1:16" x14ac:dyDescent="0.2">
      <c r="A118" s="2" t="s">
        <v>212</v>
      </c>
      <c r="B118" s="2" t="s">
        <v>113</v>
      </c>
      <c r="C118" s="2" t="s">
        <v>160</v>
      </c>
      <c r="D118" s="2" t="s">
        <v>159</v>
      </c>
      <c r="E118" s="2" t="s">
        <v>158</v>
      </c>
      <c r="F118" s="11">
        <v>84484</v>
      </c>
      <c r="G118" s="11">
        <v>-500</v>
      </c>
      <c r="H118" s="11">
        <v>83984</v>
      </c>
      <c r="I118" s="4">
        <v>64761.87</v>
      </c>
      <c r="J118" s="4">
        <v>0</v>
      </c>
      <c r="K118" s="5">
        <v>0</v>
      </c>
      <c r="L118" s="25"/>
      <c r="M118" s="11">
        <v>64761.87</v>
      </c>
      <c r="N118" s="25"/>
      <c r="O118" s="4">
        <v>19222.13</v>
      </c>
      <c r="P118" s="3">
        <v>0.228878</v>
      </c>
    </row>
    <row r="119" spans="1:16" x14ac:dyDescent="0.2">
      <c r="A119" s="2" t="s">
        <v>211</v>
      </c>
      <c r="B119" s="2" t="s">
        <v>87</v>
      </c>
      <c r="C119" s="2" t="s">
        <v>160</v>
      </c>
      <c r="D119" s="2" t="s">
        <v>159</v>
      </c>
      <c r="E119" s="2" t="s">
        <v>163</v>
      </c>
      <c r="F119" s="11">
        <v>400</v>
      </c>
      <c r="G119" s="11">
        <v>0</v>
      </c>
      <c r="H119" s="11">
        <v>400</v>
      </c>
      <c r="I119" s="4">
        <v>450.83</v>
      </c>
      <c r="J119" s="4">
        <v>0</v>
      </c>
      <c r="K119" s="5">
        <v>0</v>
      </c>
      <c r="L119" s="25"/>
      <c r="M119" s="11">
        <v>450.83</v>
      </c>
      <c r="N119" s="25"/>
      <c r="O119" s="4">
        <v>-50.83</v>
      </c>
      <c r="P119" s="3">
        <v>-0.12707499999999999</v>
      </c>
    </row>
    <row r="120" spans="1:16" x14ac:dyDescent="0.2">
      <c r="A120" s="2" t="s">
        <v>211</v>
      </c>
      <c r="B120" s="2" t="s">
        <v>87</v>
      </c>
      <c r="C120" s="2" t="s">
        <v>160</v>
      </c>
      <c r="D120" s="2" t="s">
        <v>159</v>
      </c>
      <c r="E120" s="2" t="s">
        <v>162</v>
      </c>
      <c r="F120" s="11">
        <v>3298.79</v>
      </c>
      <c r="G120" s="11">
        <v>0</v>
      </c>
      <c r="H120" s="11">
        <v>3298.79</v>
      </c>
      <c r="I120" s="4">
        <v>1936.51</v>
      </c>
      <c r="J120" s="4">
        <v>0</v>
      </c>
      <c r="K120" s="5">
        <v>0</v>
      </c>
      <c r="L120" s="25"/>
      <c r="M120" s="11">
        <v>1936.51</v>
      </c>
      <c r="N120" s="25"/>
      <c r="O120" s="4">
        <v>1362.28</v>
      </c>
      <c r="P120" s="3">
        <v>0.412964</v>
      </c>
    </row>
    <row r="121" spans="1:16" x14ac:dyDescent="0.2">
      <c r="A121" s="2" t="s">
        <v>211</v>
      </c>
      <c r="B121" s="2" t="s">
        <v>87</v>
      </c>
      <c r="C121" s="2" t="s">
        <v>160</v>
      </c>
      <c r="D121" s="2" t="s">
        <v>159</v>
      </c>
      <c r="E121" s="2" t="s">
        <v>158</v>
      </c>
      <c r="F121" s="11">
        <v>117414</v>
      </c>
      <c r="G121" s="11">
        <v>0</v>
      </c>
      <c r="H121" s="11">
        <v>117414</v>
      </c>
      <c r="I121" s="4">
        <v>68710.23</v>
      </c>
      <c r="J121" s="4">
        <v>0</v>
      </c>
      <c r="K121" s="5">
        <v>0</v>
      </c>
      <c r="L121" s="25"/>
      <c r="M121" s="11">
        <v>68710.23</v>
      </c>
      <c r="N121" s="25"/>
      <c r="O121" s="4">
        <v>48703.77</v>
      </c>
      <c r="P121" s="3">
        <v>0.41480400000000001</v>
      </c>
    </row>
    <row r="122" spans="1:16" x14ac:dyDescent="0.2">
      <c r="A122" s="2" t="s">
        <v>210</v>
      </c>
      <c r="B122" s="2" t="s">
        <v>88</v>
      </c>
      <c r="C122" s="2" t="s">
        <v>160</v>
      </c>
      <c r="D122" s="2" t="s">
        <v>159</v>
      </c>
      <c r="E122" s="2" t="s">
        <v>163</v>
      </c>
      <c r="F122" s="11">
        <v>8000</v>
      </c>
      <c r="G122" s="11">
        <v>0</v>
      </c>
      <c r="H122" s="11">
        <v>8000</v>
      </c>
      <c r="I122" s="4">
        <v>4962.58</v>
      </c>
      <c r="J122" s="4">
        <v>0</v>
      </c>
      <c r="K122" s="5">
        <v>0</v>
      </c>
      <c r="L122" s="25"/>
      <c r="M122" s="11">
        <v>4962.58</v>
      </c>
      <c r="N122" s="25"/>
      <c r="O122" s="4">
        <v>3037.42</v>
      </c>
      <c r="P122" s="3">
        <v>0.37967800000000002</v>
      </c>
    </row>
    <row r="123" spans="1:16" x14ac:dyDescent="0.2">
      <c r="A123" s="2" t="s">
        <v>210</v>
      </c>
      <c r="B123" s="2" t="s">
        <v>88</v>
      </c>
      <c r="C123" s="2" t="s">
        <v>160</v>
      </c>
      <c r="D123" s="2" t="s">
        <v>159</v>
      </c>
      <c r="E123" s="2" t="s">
        <v>162</v>
      </c>
      <c r="F123" s="11">
        <v>224</v>
      </c>
      <c r="G123" s="11">
        <v>0</v>
      </c>
      <c r="H123" s="11">
        <v>224</v>
      </c>
      <c r="I123" s="4">
        <v>138.94999999999999</v>
      </c>
      <c r="J123" s="4">
        <v>0</v>
      </c>
      <c r="K123" s="5">
        <v>0</v>
      </c>
      <c r="L123" s="25"/>
      <c r="M123" s="11">
        <v>138.94999999999999</v>
      </c>
      <c r="N123" s="25"/>
      <c r="O123" s="4">
        <v>85.05</v>
      </c>
      <c r="P123" s="3">
        <v>0.37968800000000003</v>
      </c>
    </row>
    <row r="124" spans="1:16" x14ac:dyDescent="0.2">
      <c r="A124" s="2" t="s">
        <v>209</v>
      </c>
      <c r="B124" s="2" t="s">
        <v>89</v>
      </c>
      <c r="C124" s="2" t="s">
        <v>160</v>
      </c>
      <c r="D124" s="2" t="s">
        <v>159</v>
      </c>
      <c r="E124" s="2" t="s">
        <v>163</v>
      </c>
      <c r="F124" s="11">
        <v>35000</v>
      </c>
      <c r="G124" s="11">
        <v>-4000</v>
      </c>
      <c r="H124" s="11">
        <v>31000</v>
      </c>
      <c r="I124" s="4">
        <v>12585.2</v>
      </c>
      <c r="J124" s="4">
        <v>0</v>
      </c>
      <c r="K124" s="5">
        <v>0</v>
      </c>
      <c r="L124" s="25"/>
      <c r="M124" s="11">
        <v>12585.2</v>
      </c>
      <c r="N124" s="25"/>
      <c r="O124" s="4">
        <v>18414.8</v>
      </c>
      <c r="P124" s="3">
        <v>0.59402600000000005</v>
      </c>
    </row>
    <row r="125" spans="1:16" x14ac:dyDescent="0.2">
      <c r="A125" s="2" t="s">
        <v>209</v>
      </c>
      <c r="B125" s="2" t="s">
        <v>89</v>
      </c>
      <c r="C125" s="2" t="s">
        <v>160</v>
      </c>
      <c r="D125" s="2" t="s">
        <v>159</v>
      </c>
      <c r="E125" s="2" t="s">
        <v>162</v>
      </c>
      <c r="F125" s="11">
        <v>3349.92</v>
      </c>
      <c r="G125" s="11">
        <v>0</v>
      </c>
      <c r="H125" s="11">
        <v>3349.92</v>
      </c>
      <c r="I125" s="4">
        <v>987.53</v>
      </c>
      <c r="J125" s="4">
        <v>0</v>
      </c>
      <c r="K125" s="5">
        <v>0</v>
      </c>
      <c r="L125" s="25"/>
      <c r="M125" s="11">
        <v>987.53</v>
      </c>
      <c r="N125" s="25"/>
      <c r="O125" s="4">
        <v>2362.39</v>
      </c>
      <c r="P125" s="3">
        <v>0.70520799999999995</v>
      </c>
    </row>
    <row r="126" spans="1:16" x14ac:dyDescent="0.2">
      <c r="A126" s="2" t="s">
        <v>209</v>
      </c>
      <c r="B126" s="2" t="s">
        <v>89</v>
      </c>
      <c r="C126" s="2" t="s">
        <v>160</v>
      </c>
      <c r="D126" s="2" t="s">
        <v>159</v>
      </c>
      <c r="E126" s="2" t="s">
        <v>158</v>
      </c>
      <c r="F126" s="11">
        <v>84640</v>
      </c>
      <c r="G126" s="11">
        <v>4000</v>
      </c>
      <c r="H126" s="11">
        <v>88640</v>
      </c>
      <c r="I126" s="4">
        <v>22683.47</v>
      </c>
      <c r="J126" s="4">
        <v>0</v>
      </c>
      <c r="K126" s="5">
        <v>0</v>
      </c>
      <c r="L126" s="25"/>
      <c r="M126" s="11">
        <v>22683.47</v>
      </c>
      <c r="N126" s="25"/>
      <c r="O126" s="4">
        <v>65956.53</v>
      </c>
      <c r="P126" s="3">
        <v>0.74409400000000003</v>
      </c>
    </row>
    <row r="127" spans="1:16" x14ac:dyDescent="0.2">
      <c r="A127" s="2" t="s">
        <v>208</v>
      </c>
      <c r="B127" s="2" t="s">
        <v>115</v>
      </c>
      <c r="C127" s="2" t="s">
        <v>160</v>
      </c>
      <c r="D127" s="2" t="s">
        <v>159</v>
      </c>
      <c r="E127" s="2" t="s">
        <v>163</v>
      </c>
      <c r="F127" s="11">
        <v>2500</v>
      </c>
      <c r="G127" s="11">
        <v>0</v>
      </c>
      <c r="H127" s="11">
        <v>2500</v>
      </c>
      <c r="I127" s="4">
        <v>2143.2800000000002</v>
      </c>
      <c r="J127" s="4">
        <v>0</v>
      </c>
      <c r="K127" s="5">
        <v>0</v>
      </c>
      <c r="L127" s="25"/>
      <c r="M127" s="11">
        <v>2143.2800000000002</v>
      </c>
      <c r="N127" s="25"/>
      <c r="O127" s="4">
        <v>356.72</v>
      </c>
      <c r="P127" s="3">
        <v>0.14268800000000001</v>
      </c>
    </row>
    <row r="128" spans="1:16" x14ac:dyDescent="0.2">
      <c r="A128" s="2" t="s">
        <v>208</v>
      </c>
      <c r="B128" s="2" t="s">
        <v>115</v>
      </c>
      <c r="C128" s="2" t="s">
        <v>160</v>
      </c>
      <c r="D128" s="2" t="s">
        <v>159</v>
      </c>
      <c r="E128" s="2" t="s">
        <v>162</v>
      </c>
      <c r="F128" s="11">
        <v>70</v>
      </c>
      <c r="G128" s="11">
        <v>0</v>
      </c>
      <c r="H128" s="11">
        <v>70</v>
      </c>
      <c r="I128" s="4">
        <v>60.01</v>
      </c>
      <c r="J128" s="4">
        <v>0</v>
      </c>
      <c r="K128" s="5">
        <v>0</v>
      </c>
      <c r="L128" s="25"/>
      <c r="M128" s="11">
        <v>60.01</v>
      </c>
      <c r="N128" s="25"/>
      <c r="O128" s="4">
        <v>9.99</v>
      </c>
      <c r="P128" s="3">
        <v>0.14271400000000001</v>
      </c>
    </row>
    <row r="129" spans="1:16" x14ac:dyDescent="0.2">
      <c r="A129" s="2" t="s">
        <v>207</v>
      </c>
      <c r="B129" s="2" t="s">
        <v>90</v>
      </c>
      <c r="C129" s="2" t="s">
        <v>160</v>
      </c>
      <c r="D129" s="2" t="s">
        <v>159</v>
      </c>
      <c r="E129" s="2" t="s">
        <v>163</v>
      </c>
      <c r="F129" s="11">
        <v>36000</v>
      </c>
      <c r="G129" s="11">
        <v>0</v>
      </c>
      <c r="H129" s="11">
        <v>36000</v>
      </c>
      <c r="I129" s="4">
        <v>32708.94</v>
      </c>
      <c r="J129" s="4">
        <v>0</v>
      </c>
      <c r="K129" s="5">
        <v>0</v>
      </c>
      <c r="L129" s="25"/>
      <c r="M129" s="11">
        <v>32708.94</v>
      </c>
      <c r="N129" s="25"/>
      <c r="O129" s="4">
        <v>3291.06</v>
      </c>
      <c r="P129" s="3">
        <v>9.1417999999999999E-2</v>
      </c>
    </row>
    <row r="130" spans="1:16" x14ac:dyDescent="0.2">
      <c r="A130" s="2" t="s">
        <v>207</v>
      </c>
      <c r="B130" s="2" t="s">
        <v>90</v>
      </c>
      <c r="C130" s="2" t="s">
        <v>160</v>
      </c>
      <c r="D130" s="2" t="s">
        <v>159</v>
      </c>
      <c r="E130" s="2" t="s">
        <v>162</v>
      </c>
      <c r="F130" s="11">
        <v>1008</v>
      </c>
      <c r="G130" s="11">
        <v>0</v>
      </c>
      <c r="H130" s="11">
        <v>1008</v>
      </c>
      <c r="I130" s="4">
        <v>915.85</v>
      </c>
      <c r="J130" s="4">
        <v>0</v>
      </c>
      <c r="K130" s="5">
        <v>0</v>
      </c>
      <c r="L130" s="25"/>
      <c r="M130" s="11">
        <v>915.85</v>
      </c>
      <c r="N130" s="25"/>
      <c r="O130" s="4">
        <v>92.15</v>
      </c>
      <c r="P130" s="3">
        <v>9.1419E-2</v>
      </c>
    </row>
    <row r="131" spans="1:16" x14ac:dyDescent="0.2">
      <c r="A131" s="2" t="s">
        <v>206</v>
      </c>
      <c r="B131" s="2" t="s">
        <v>91</v>
      </c>
      <c r="C131" s="2" t="s">
        <v>160</v>
      </c>
      <c r="D131" s="2" t="s">
        <v>159</v>
      </c>
      <c r="E131" s="2" t="s">
        <v>163</v>
      </c>
      <c r="F131" s="11">
        <v>153400</v>
      </c>
      <c r="G131" s="11">
        <v>0</v>
      </c>
      <c r="H131" s="11">
        <v>153400</v>
      </c>
      <c r="I131" s="4">
        <v>112517.75999999999</v>
      </c>
      <c r="J131" s="4">
        <v>0</v>
      </c>
      <c r="K131" s="5">
        <v>0</v>
      </c>
      <c r="L131" s="25"/>
      <c r="M131" s="11">
        <v>112517.75999999999</v>
      </c>
      <c r="N131" s="25"/>
      <c r="O131" s="4">
        <v>40882.239999999998</v>
      </c>
      <c r="P131" s="3">
        <v>0.26650699999999999</v>
      </c>
    </row>
    <row r="132" spans="1:16" x14ac:dyDescent="0.2">
      <c r="A132" s="2" t="s">
        <v>206</v>
      </c>
      <c r="B132" s="2" t="s">
        <v>91</v>
      </c>
      <c r="C132" s="2" t="s">
        <v>160</v>
      </c>
      <c r="D132" s="2" t="s">
        <v>159</v>
      </c>
      <c r="E132" s="2" t="s">
        <v>162</v>
      </c>
      <c r="F132" s="11">
        <v>4295.2</v>
      </c>
      <c r="G132" s="11">
        <v>0</v>
      </c>
      <c r="H132" s="11">
        <v>4295.2</v>
      </c>
      <c r="I132" s="4">
        <v>3150.5</v>
      </c>
      <c r="J132" s="4">
        <v>0</v>
      </c>
      <c r="K132" s="5">
        <v>0</v>
      </c>
      <c r="L132" s="25"/>
      <c r="M132" s="11">
        <v>3150.5</v>
      </c>
      <c r="N132" s="25"/>
      <c r="O132" s="4">
        <v>1144.7</v>
      </c>
      <c r="P132" s="3">
        <v>0.26650699999999999</v>
      </c>
    </row>
    <row r="133" spans="1:16" x14ac:dyDescent="0.2">
      <c r="A133" s="2" t="s">
        <v>205</v>
      </c>
      <c r="B133" s="2" t="s">
        <v>117</v>
      </c>
      <c r="C133" s="2" t="s">
        <v>160</v>
      </c>
      <c r="D133" s="2" t="s">
        <v>159</v>
      </c>
      <c r="E133" s="2" t="s">
        <v>163</v>
      </c>
      <c r="F133" s="11">
        <v>4145</v>
      </c>
      <c r="G133" s="11">
        <v>0</v>
      </c>
      <c r="H133" s="11">
        <v>4145</v>
      </c>
      <c r="I133" s="4">
        <v>0</v>
      </c>
      <c r="J133" s="4">
        <v>0</v>
      </c>
      <c r="K133" s="5">
        <v>0</v>
      </c>
      <c r="L133" s="25"/>
      <c r="M133" s="11">
        <v>0</v>
      </c>
      <c r="N133" s="25"/>
      <c r="O133" s="4">
        <v>4145</v>
      </c>
      <c r="P133" s="3">
        <v>1</v>
      </c>
    </row>
    <row r="134" spans="1:16" x14ac:dyDescent="0.2">
      <c r="A134" s="2" t="s">
        <v>205</v>
      </c>
      <c r="B134" s="2" t="s">
        <v>117</v>
      </c>
      <c r="C134" s="2" t="s">
        <v>160</v>
      </c>
      <c r="D134" s="2" t="s">
        <v>159</v>
      </c>
      <c r="E134" s="2" t="s">
        <v>162</v>
      </c>
      <c r="F134" s="11">
        <v>116.06</v>
      </c>
      <c r="G134" s="11">
        <v>0</v>
      </c>
      <c r="H134" s="11">
        <v>116.06</v>
      </c>
      <c r="I134" s="4">
        <v>0</v>
      </c>
      <c r="J134" s="4">
        <v>0</v>
      </c>
      <c r="K134" s="5">
        <v>0</v>
      </c>
      <c r="L134" s="25"/>
      <c r="M134" s="11">
        <v>0</v>
      </c>
      <c r="N134" s="25"/>
      <c r="O134" s="4">
        <v>116.06</v>
      </c>
      <c r="P134" s="3">
        <v>1</v>
      </c>
    </row>
    <row r="135" spans="1:16" x14ac:dyDescent="0.2">
      <c r="A135" s="2" t="s">
        <v>204</v>
      </c>
      <c r="B135" s="2" t="s">
        <v>92</v>
      </c>
      <c r="C135" s="2" t="s">
        <v>160</v>
      </c>
      <c r="D135" s="2" t="s">
        <v>159</v>
      </c>
      <c r="E135" s="2" t="s">
        <v>163</v>
      </c>
      <c r="F135" s="11">
        <v>17549</v>
      </c>
      <c r="G135" s="11">
        <v>0</v>
      </c>
      <c r="H135" s="11">
        <v>17549</v>
      </c>
      <c r="I135" s="4">
        <v>9980.4</v>
      </c>
      <c r="J135" s="4">
        <v>0</v>
      </c>
      <c r="K135" s="5">
        <v>0</v>
      </c>
      <c r="L135" s="25"/>
      <c r="M135" s="11">
        <v>9980.4</v>
      </c>
      <c r="N135" s="25"/>
      <c r="O135" s="4">
        <v>7568.6</v>
      </c>
      <c r="P135" s="3">
        <v>0.431284</v>
      </c>
    </row>
    <row r="136" spans="1:16" x14ac:dyDescent="0.2">
      <c r="A136" s="2" t="s">
        <v>204</v>
      </c>
      <c r="B136" s="2" t="s">
        <v>92</v>
      </c>
      <c r="C136" s="2" t="s">
        <v>160</v>
      </c>
      <c r="D136" s="2" t="s">
        <v>159</v>
      </c>
      <c r="E136" s="2" t="s">
        <v>162</v>
      </c>
      <c r="F136" s="11">
        <v>491.37</v>
      </c>
      <c r="G136" s="11">
        <v>0</v>
      </c>
      <c r="H136" s="11">
        <v>491.37</v>
      </c>
      <c r="I136" s="4">
        <v>279.45</v>
      </c>
      <c r="J136" s="4">
        <v>0</v>
      </c>
      <c r="K136" s="5">
        <v>0</v>
      </c>
      <c r="L136" s="25"/>
      <c r="M136" s="11">
        <v>279.45</v>
      </c>
      <c r="N136" s="25"/>
      <c r="O136" s="4">
        <v>211.92</v>
      </c>
      <c r="P136" s="3">
        <v>0.431284</v>
      </c>
    </row>
    <row r="137" spans="1:16" x14ac:dyDescent="0.2">
      <c r="A137" s="2" t="s">
        <v>203</v>
      </c>
      <c r="B137" s="2" t="s">
        <v>93</v>
      </c>
      <c r="C137" s="2" t="s">
        <v>160</v>
      </c>
      <c r="D137" s="2" t="s">
        <v>159</v>
      </c>
      <c r="E137" s="2" t="s">
        <v>163</v>
      </c>
      <c r="F137" s="11">
        <v>23855</v>
      </c>
      <c r="G137" s="11">
        <v>0</v>
      </c>
      <c r="H137" s="11">
        <v>23855</v>
      </c>
      <c r="I137" s="4">
        <v>6797.48</v>
      </c>
      <c r="J137" s="4">
        <v>0</v>
      </c>
      <c r="K137" s="5">
        <v>0</v>
      </c>
      <c r="L137" s="25"/>
      <c r="M137" s="11">
        <v>6797.48</v>
      </c>
      <c r="N137" s="25"/>
      <c r="O137" s="4">
        <v>17057.52</v>
      </c>
      <c r="P137" s="3">
        <v>0.71504999999999996</v>
      </c>
    </row>
    <row r="138" spans="1:16" x14ac:dyDescent="0.2">
      <c r="A138" s="2" t="s">
        <v>203</v>
      </c>
      <c r="B138" s="2" t="s">
        <v>93</v>
      </c>
      <c r="C138" s="2" t="s">
        <v>160</v>
      </c>
      <c r="D138" s="2" t="s">
        <v>159</v>
      </c>
      <c r="E138" s="2" t="s">
        <v>162</v>
      </c>
      <c r="F138" s="11">
        <v>794.95</v>
      </c>
      <c r="G138" s="11">
        <v>0</v>
      </c>
      <c r="H138" s="11">
        <v>794.95</v>
      </c>
      <c r="I138" s="4">
        <v>190.33</v>
      </c>
      <c r="J138" s="4">
        <v>0</v>
      </c>
      <c r="K138" s="5">
        <v>0</v>
      </c>
      <c r="L138" s="25"/>
      <c r="M138" s="11">
        <v>190.33</v>
      </c>
      <c r="N138" s="25"/>
      <c r="O138" s="4">
        <v>604.62</v>
      </c>
      <c r="P138" s="3">
        <v>0.76057600000000003</v>
      </c>
    </row>
    <row r="139" spans="1:16" x14ac:dyDescent="0.2">
      <c r="A139" s="2" t="s">
        <v>203</v>
      </c>
      <c r="B139" s="2" t="s">
        <v>93</v>
      </c>
      <c r="C139" s="2" t="s">
        <v>160</v>
      </c>
      <c r="D139" s="2" t="s">
        <v>159</v>
      </c>
      <c r="E139" s="2" t="s">
        <v>158</v>
      </c>
      <c r="F139" s="11">
        <v>4536</v>
      </c>
      <c r="G139" s="11">
        <v>0</v>
      </c>
      <c r="H139" s="11">
        <v>4536</v>
      </c>
      <c r="I139" s="4">
        <v>0</v>
      </c>
      <c r="J139" s="4">
        <v>0</v>
      </c>
      <c r="K139" s="5">
        <v>0</v>
      </c>
      <c r="L139" s="25"/>
      <c r="M139" s="11">
        <v>0</v>
      </c>
      <c r="N139" s="25"/>
      <c r="O139" s="4">
        <v>4536</v>
      </c>
      <c r="P139" s="3">
        <v>1</v>
      </c>
    </row>
    <row r="140" spans="1:16" x14ac:dyDescent="0.2">
      <c r="A140" s="2" t="s">
        <v>202</v>
      </c>
      <c r="B140" s="2" t="s">
        <v>94</v>
      </c>
      <c r="C140" s="2" t="s">
        <v>160</v>
      </c>
      <c r="D140" s="2" t="s">
        <v>159</v>
      </c>
      <c r="E140" s="2" t="s">
        <v>163</v>
      </c>
      <c r="F140" s="11">
        <v>91692</v>
      </c>
      <c r="G140" s="11">
        <v>0</v>
      </c>
      <c r="H140" s="11">
        <v>91692</v>
      </c>
      <c r="I140" s="4">
        <v>81347.12</v>
      </c>
      <c r="J140" s="4">
        <v>0</v>
      </c>
      <c r="K140" s="5">
        <v>0</v>
      </c>
      <c r="L140" s="25"/>
      <c r="M140" s="11">
        <v>81347.12</v>
      </c>
      <c r="N140" s="25"/>
      <c r="O140" s="4">
        <v>10344.879999999999</v>
      </c>
      <c r="P140" s="3">
        <v>0.11282200000000001</v>
      </c>
    </row>
    <row r="141" spans="1:16" x14ac:dyDescent="0.2">
      <c r="A141" s="2" t="s">
        <v>202</v>
      </c>
      <c r="B141" s="2" t="s">
        <v>94</v>
      </c>
      <c r="C141" s="2" t="s">
        <v>160</v>
      </c>
      <c r="D141" s="2" t="s">
        <v>159</v>
      </c>
      <c r="E141" s="2" t="s">
        <v>162</v>
      </c>
      <c r="F141" s="11">
        <v>3718.88</v>
      </c>
      <c r="G141" s="11">
        <v>0</v>
      </c>
      <c r="H141" s="11">
        <v>3718.88</v>
      </c>
      <c r="I141" s="4">
        <v>2967.02</v>
      </c>
      <c r="J141" s="4">
        <v>0</v>
      </c>
      <c r="K141" s="5">
        <v>0</v>
      </c>
      <c r="L141" s="25"/>
      <c r="M141" s="11">
        <v>2967.02</v>
      </c>
      <c r="N141" s="25"/>
      <c r="O141" s="4">
        <v>751.86</v>
      </c>
      <c r="P141" s="3">
        <v>0.20217399999999999</v>
      </c>
    </row>
    <row r="142" spans="1:16" x14ac:dyDescent="0.2">
      <c r="A142" s="2" t="s">
        <v>202</v>
      </c>
      <c r="B142" s="2" t="s">
        <v>94</v>
      </c>
      <c r="C142" s="2" t="s">
        <v>160</v>
      </c>
      <c r="D142" s="2" t="s">
        <v>159</v>
      </c>
      <c r="E142" s="2" t="s">
        <v>158</v>
      </c>
      <c r="F142" s="11">
        <v>41125</v>
      </c>
      <c r="G142" s="11">
        <v>0</v>
      </c>
      <c r="H142" s="11">
        <v>41125</v>
      </c>
      <c r="I142" s="4">
        <v>24617.88</v>
      </c>
      <c r="J142" s="4">
        <v>0</v>
      </c>
      <c r="K142" s="5">
        <v>0</v>
      </c>
      <c r="L142" s="25"/>
      <c r="M142" s="11">
        <v>24617.88</v>
      </c>
      <c r="N142" s="25"/>
      <c r="O142" s="4">
        <v>16507.12</v>
      </c>
      <c r="P142" s="3">
        <v>0.401389</v>
      </c>
    </row>
    <row r="143" spans="1:16" x14ac:dyDescent="0.2">
      <c r="A143" s="2" t="s">
        <v>201</v>
      </c>
      <c r="B143" s="2" t="s">
        <v>119</v>
      </c>
      <c r="C143" s="2" t="s">
        <v>160</v>
      </c>
      <c r="D143" s="2" t="s">
        <v>159</v>
      </c>
      <c r="E143" s="2" t="s">
        <v>163</v>
      </c>
      <c r="F143" s="11">
        <v>42500</v>
      </c>
      <c r="G143" s="11">
        <v>0</v>
      </c>
      <c r="H143" s="11">
        <v>42500</v>
      </c>
      <c r="I143" s="4">
        <v>34845.61</v>
      </c>
      <c r="J143" s="4">
        <v>0</v>
      </c>
      <c r="K143" s="5">
        <v>0</v>
      </c>
      <c r="L143" s="25"/>
      <c r="M143" s="11">
        <v>34845.61</v>
      </c>
      <c r="N143" s="25"/>
      <c r="O143" s="4">
        <v>7654.39</v>
      </c>
      <c r="P143" s="3">
        <v>0.18010300000000001</v>
      </c>
    </row>
    <row r="144" spans="1:16" x14ac:dyDescent="0.2">
      <c r="A144" s="2" t="s">
        <v>201</v>
      </c>
      <c r="B144" s="2" t="s">
        <v>119</v>
      </c>
      <c r="C144" s="2" t="s">
        <v>160</v>
      </c>
      <c r="D144" s="2" t="s">
        <v>159</v>
      </c>
      <c r="E144" s="2" t="s">
        <v>162</v>
      </c>
      <c r="F144" s="11">
        <v>1190</v>
      </c>
      <c r="G144" s="11">
        <v>0</v>
      </c>
      <c r="H144" s="11">
        <v>1190</v>
      </c>
      <c r="I144" s="4">
        <v>975.68</v>
      </c>
      <c r="J144" s="4">
        <v>0</v>
      </c>
      <c r="K144" s="5">
        <v>0</v>
      </c>
      <c r="L144" s="25"/>
      <c r="M144" s="11">
        <v>975.68</v>
      </c>
      <c r="N144" s="25"/>
      <c r="O144" s="4">
        <v>214.32</v>
      </c>
      <c r="P144" s="3">
        <v>0.18010100000000001</v>
      </c>
    </row>
    <row r="145" spans="1:16" x14ac:dyDescent="0.2">
      <c r="A145" s="2" t="s">
        <v>200</v>
      </c>
      <c r="B145" s="2" t="s">
        <v>137</v>
      </c>
      <c r="C145" s="2" t="s">
        <v>160</v>
      </c>
      <c r="D145" s="2" t="s">
        <v>159</v>
      </c>
      <c r="E145" s="2" t="s">
        <v>163</v>
      </c>
      <c r="F145" s="11">
        <v>4405</v>
      </c>
      <c r="G145" s="11">
        <v>1073.29</v>
      </c>
      <c r="H145" s="11">
        <v>5478.29</v>
      </c>
      <c r="I145" s="4">
        <v>4730.43</v>
      </c>
      <c r="J145" s="4">
        <v>0</v>
      </c>
      <c r="K145" s="5">
        <v>0</v>
      </c>
      <c r="L145" s="25"/>
      <c r="M145" s="11">
        <v>4730.43</v>
      </c>
      <c r="N145" s="25"/>
      <c r="O145" s="4">
        <v>747.86</v>
      </c>
      <c r="P145" s="3">
        <v>0.136513</v>
      </c>
    </row>
    <row r="146" spans="1:16" x14ac:dyDescent="0.2">
      <c r="A146" s="2" t="s">
        <v>200</v>
      </c>
      <c r="B146" s="2" t="s">
        <v>137</v>
      </c>
      <c r="C146" s="2" t="s">
        <v>160</v>
      </c>
      <c r="D146" s="2" t="s">
        <v>159</v>
      </c>
      <c r="E146" s="2" t="s">
        <v>162</v>
      </c>
      <c r="F146" s="11">
        <v>1463.28</v>
      </c>
      <c r="G146" s="11">
        <v>0</v>
      </c>
      <c r="H146" s="11">
        <v>1463.28</v>
      </c>
      <c r="I146" s="4">
        <v>1382.32</v>
      </c>
      <c r="J146" s="4">
        <v>0</v>
      </c>
      <c r="K146" s="5">
        <v>0</v>
      </c>
      <c r="L146" s="25"/>
      <c r="M146" s="11">
        <v>1382.32</v>
      </c>
      <c r="N146" s="25"/>
      <c r="O146" s="4">
        <v>80.959999999999994</v>
      </c>
      <c r="P146" s="3">
        <v>5.5328000000000002E-2</v>
      </c>
    </row>
    <row r="147" spans="1:16" x14ac:dyDescent="0.2">
      <c r="A147" s="2" t="s">
        <v>200</v>
      </c>
      <c r="B147" s="2" t="s">
        <v>137</v>
      </c>
      <c r="C147" s="2" t="s">
        <v>160</v>
      </c>
      <c r="D147" s="2" t="s">
        <v>159</v>
      </c>
      <c r="E147" s="2" t="s">
        <v>158</v>
      </c>
      <c r="F147" s="11">
        <v>47855</v>
      </c>
      <c r="G147" s="11">
        <v>-1073.29</v>
      </c>
      <c r="H147" s="11">
        <v>46781.71</v>
      </c>
      <c r="I147" s="4">
        <v>44638.080000000002</v>
      </c>
      <c r="J147" s="4">
        <v>0</v>
      </c>
      <c r="K147" s="5">
        <v>0</v>
      </c>
      <c r="L147" s="25"/>
      <c r="M147" s="11">
        <v>44638.080000000002</v>
      </c>
      <c r="N147" s="25"/>
      <c r="O147" s="4">
        <v>2143.63</v>
      </c>
      <c r="P147" s="3">
        <v>4.5822000000000002E-2</v>
      </c>
    </row>
    <row r="148" spans="1:16" x14ac:dyDescent="0.2">
      <c r="A148" s="2" t="s">
        <v>199</v>
      </c>
      <c r="B148" s="2" t="s">
        <v>95</v>
      </c>
      <c r="C148" s="2" t="s">
        <v>160</v>
      </c>
      <c r="D148" s="2" t="s">
        <v>159</v>
      </c>
      <c r="E148" s="2" t="s">
        <v>163</v>
      </c>
      <c r="F148" s="11">
        <v>10500</v>
      </c>
      <c r="G148" s="11">
        <v>0</v>
      </c>
      <c r="H148" s="11">
        <v>10500</v>
      </c>
      <c r="I148" s="4">
        <v>8505.26</v>
      </c>
      <c r="J148" s="4">
        <v>0</v>
      </c>
      <c r="K148" s="5">
        <v>0</v>
      </c>
      <c r="L148" s="25"/>
      <c r="M148" s="11">
        <v>8505.26</v>
      </c>
      <c r="N148" s="25"/>
      <c r="O148" s="4">
        <v>1994.74</v>
      </c>
      <c r="P148" s="3">
        <v>0.189975</v>
      </c>
    </row>
    <row r="149" spans="1:16" x14ac:dyDescent="0.2">
      <c r="A149" s="2" t="s">
        <v>199</v>
      </c>
      <c r="B149" s="2" t="s">
        <v>95</v>
      </c>
      <c r="C149" s="2" t="s">
        <v>160</v>
      </c>
      <c r="D149" s="2" t="s">
        <v>159</v>
      </c>
      <c r="E149" s="2" t="s">
        <v>162</v>
      </c>
      <c r="F149" s="11">
        <v>294</v>
      </c>
      <c r="G149" s="11">
        <v>0</v>
      </c>
      <c r="H149" s="11">
        <v>294</v>
      </c>
      <c r="I149" s="4">
        <v>238.15</v>
      </c>
      <c r="J149" s="4">
        <v>0</v>
      </c>
      <c r="K149" s="5">
        <v>0</v>
      </c>
      <c r="L149" s="25"/>
      <c r="M149" s="11">
        <v>238.15</v>
      </c>
      <c r="N149" s="25"/>
      <c r="O149" s="4">
        <v>55.85</v>
      </c>
      <c r="P149" s="3">
        <v>0.189966</v>
      </c>
    </row>
    <row r="150" spans="1:16" x14ac:dyDescent="0.2">
      <c r="A150" s="2" t="s">
        <v>432</v>
      </c>
      <c r="B150" s="2" t="s">
        <v>433</v>
      </c>
      <c r="C150" s="2" t="s">
        <v>160</v>
      </c>
      <c r="D150" s="2" t="s">
        <v>159</v>
      </c>
      <c r="E150" s="2" t="s">
        <v>163</v>
      </c>
      <c r="F150" s="11">
        <v>0</v>
      </c>
      <c r="G150" s="11">
        <v>0</v>
      </c>
      <c r="H150" s="11">
        <v>0</v>
      </c>
      <c r="I150" s="4">
        <v>25.96</v>
      </c>
      <c r="J150" s="4">
        <v>0</v>
      </c>
      <c r="K150" s="5">
        <v>0</v>
      </c>
      <c r="L150" s="25"/>
      <c r="M150" s="11">
        <v>25.96</v>
      </c>
      <c r="N150" s="25"/>
      <c r="O150" s="4">
        <v>-25.96</v>
      </c>
      <c r="P150" s="3">
        <v>0</v>
      </c>
    </row>
    <row r="151" spans="1:16" x14ac:dyDescent="0.2">
      <c r="A151" s="2" t="s">
        <v>432</v>
      </c>
      <c r="B151" s="2" t="s">
        <v>433</v>
      </c>
      <c r="C151" s="2" t="s">
        <v>160</v>
      </c>
      <c r="D151" s="2" t="s">
        <v>159</v>
      </c>
      <c r="E151" s="2" t="s">
        <v>162</v>
      </c>
      <c r="F151" s="11">
        <v>0</v>
      </c>
      <c r="G151" s="11">
        <v>0</v>
      </c>
      <c r="H151" s="11">
        <v>0</v>
      </c>
      <c r="I151" s="4">
        <v>0.73</v>
      </c>
      <c r="J151" s="4">
        <v>0</v>
      </c>
      <c r="K151" s="5">
        <v>0</v>
      </c>
      <c r="L151" s="25"/>
      <c r="M151" s="11">
        <v>0.73</v>
      </c>
      <c r="N151" s="25"/>
      <c r="O151" s="4">
        <v>-0.73</v>
      </c>
      <c r="P151" s="3">
        <v>0</v>
      </c>
    </row>
    <row r="152" spans="1:16" x14ac:dyDescent="0.2">
      <c r="A152" s="2" t="s">
        <v>198</v>
      </c>
      <c r="B152" s="2" t="s">
        <v>265</v>
      </c>
      <c r="C152" s="2" t="s">
        <v>315</v>
      </c>
      <c r="D152" s="2" t="s">
        <v>159</v>
      </c>
      <c r="E152" s="2" t="s">
        <v>163</v>
      </c>
      <c r="F152" s="11">
        <v>0</v>
      </c>
      <c r="G152" s="11">
        <v>850000</v>
      </c>
      <c r="H152" s="11">
        <v>850000</v>
      </c>
      <c r="I152" s="4">
        <v>0</v>
      </c>
      <c r="J152" s="4">
        <v>0</v>
      </c>
      <c r="K152" s="5">
        <v>0</v>
      </c>
      <c r="L152" s="25"/>
      <c r="M152" s="11">
        <v>0</v>
      </c>
      <c r="N152" s="25"/>
      <c r="O152" s="4">
        <v>850000</v>
      </c>
      <c r="P152" s="3">
        <v>1</v>
      </c>
    </row>
    <row r="153" spans="1:16" x14ac:dyDescent="0.2">
      <c r="A153" s="2" t="s">
        <v>198</v>
      </c>
      <c r="B153" s="2" t="s">
        <v>265</v>
      </c>
      <c r="C153" s="2" t="s">
        <v>160</v>
      </c>
      <c r="D153" s="2" t="s">
        <v>159</v>
      </c>
      <c r="E153" s="2" t="s">
        <v>163</v>
      </c>
      <c r="F153" s="11">
        <v>0</v>
      </c>
      <c r="G153" s="11">
        <v>-850000</v>
      </c>
      <c r="H153" s="11">
        <v>-850000</v>
      </c>
      <c r="I153" s="4">
        <v>93836</v>
      </c>
      <c r="J153" s="4">
        <v>0</v>
      </c>
      <c r="K153" s="5">
        <v>0</v>
      </c>
      <c r="L153" s="25"/>
      <c r="M153" s="11">
        <v>93836</v>
      </c>
      <c r="N153" s="25"/>
      <c r="O153" s="4">
        <v>-943836</v>
      </c>
      <c r="P153" s="3">
        <v>1.110395</v>
      </c>
    </row>
    <row r="154" spans="1:16" x14ac:dyDescent="0.2">
      <c r="A154" s="2" t="s">
        <v>198</v>
      </c>
      <c r="B154" s="2" t="s">
        <v>265</v>
      </c>
      <c r="C154" s="2" t="s">
        <v>160</v>
      </c>
      <c r="D154" s="2" t="s">
        <v>159</v>
      </c>
      <c r="E154" s="2" t="s">
        <v>162</v>
      </c>
      <c r="F154" s="11">
        <v>8955</v>
      </c>
      <c r="G154" s="11">
        <v>0</v>
      </c>
      <c r="H154" s="11">
        <v>8955</v>
      </c>
      <c r="I154" s="4">
        <v>89408.41</v>
      </c>
      <c r="J154" s="4">
        <v>0</v>
      </c>
      <c r="K154" s="5">
        <v>0</v>
      </c>
      <c r="L154" s="25"/>
      <c r="M154" s="11">
        <v>89408.41</v>
      </c>
      <c r="N154" s="25"/>
      <c r="O154" s="4">
        <v>-80453.41</v>
      </c>
      <c r="P154" s="3">
        <v>-8.9841890000000006</v>
      </c>
    </row>
    <row r="155" spans="1:16" x14ac:dyDescent="0.2">
      <c r="A155" s="2" t="s">
        <v>197</v>
      </c>
      <c r="B155" s="2" t="s">
        <v>46</v>
      </c>
      <c r="C155" s="2" t="s">
        <v>160</v>
      </c>
      <c r="D155" s="2" t="s">
        <v>159</v>
      </c>
      <c r="E155" s="2" t="s">
        <v>163</v>
      </c>
      <c r="F155" s="11">
        <v>75000</v>
      </c>
      <c r="G155" s="11">
        <v>0</v>
      </c>
      <c r="H155" s="11">
        <v>75000</v>
      </c>
      <c r="I155" s="4">
        <v>57817.54</v>
      </c>
      <c r="J155" s="4">
        <v>0</v>
      </c>
      <c r="K155" s="5">
        <v>0</v>
      </c>
      <c r="L155" s="25"/>
      <c r="M155" s="11">
        <v>57817.54</v>
      </c>
      <c r="N155" s="25"/>
      <c r="O155" s="4">
        <v>17182.46</v>
      </c>
      <c r="P155" s="3">
        <v>0.229099</v>
      </c>
    </row>
    <row r="156" spans="1:16" x14ac:dyDescent="0.2">
      <c r="A156" s="2" t="s">
        <v>197</v>
      </c>
      <c r="B156" s="2" t="s">
        <v>46</v>
      </c>
      <c r="C156" s="2" t="s">
        <v>160</v>
      </c>
      <c r="D156" s="2" t="s">
        <v>159</v>
      </c>
      <c r="E156" s="2" t="s">
        <v>162</v>
      </c>
      <c r="F156" s="11">
        <v>2380</v>
      </c>
      <c r="G156" s="11">
        <v>0</v>
      </c>
      <c r="H156" s="11">
        <v>2380</v>
      </c>
      <c r="I156" s="4">
        <v>1681.26</v>
      </c>
      <c r="J156" s="4">
        <v>0</v>
      </c>
      <c r="K156" s="5">
        <v>0</v>
      </c>
      <c r="L156" s="25"/>
      <c r="M156" s="11">
        <v>1681.26</v>
      </c>
      <c r="N156" s="25"/>
      <c r="O156" s="4">
        <v>698.74</v>
      </c>
      <c r="P156" s="3">
        <v>0.29358800000000002</v>
      </c>
    </row>
    <row r="157" spans="1:16" x14ac:dyDescent="0.2">
      <c r="A157" s="2" t="s">
        <v>197</v>
      </c>
      <c r="B157" s="2" t="s">
        <v>46</v>
      </c>
      <c r="C157" s="2" t="s">
        <v>160</v>
      </c>
      <c r="D157" s="2" t="s">
        <v>159</v>
      </c>
      <c r="E157" s="2" t="s">
        <v>158</v>
      </c>
      <c r="F157" s="11">
        <v>10000</v>
      </c>
      <c r="G157" s="11">
        <v>0</v>
      </c>
      <c r="H157" s="11">
        <v>10000</v>
      </c>
      <c r="I157" s="4">
        <v>2227.5</v>
      </c>
      <c r="J157" s="4">
        <v>0</v>
      </c>
      <c r="K157" s="5">
        <v>0</v>
      </c>
      <c r="L157" s="25"/>
      <c r="M157" s="11">
        <v>2227.5</v>
      </c>
      <c r="N157" s="25"/>
      <c r="O157" s="4">
        <v>7772.5</v>
      </c>
      <c r="P157" s="3">
        <v>0.77725</v>
      </c>
    </row>
    <row r="158" spans="1:16" x14ac:dyDescent="0.2">
      <c r="A158" s="2" t="s">
        <v>196</v>
      </c>
      <c r="B158" s="2" t="s">
        <v>48</v>
      </c>
      <c r="C158" s="2" t="s">
        <v>160</v>
      </c>
      <c r="D158" s="2" t="s">
        <v>159</v>
      </c>
      <c r="E158" s="2" t="s">
        <v>163</v>
      </c>
      <c r="F158" s="11">
        <v>374970</v>
      </c>
      <c r="G158" s="11">
        <v>0</v>
      </c>
      <c r="H158" s="11">
        <v>374970</v>
      </c>
      <c r="I158" s="4">
        <v>335723.12</v>
      </c>
      <c r="J158" s="4">
        <v>0</v>
      </c>
      <c r="K158" s="5">
        <v>0</v>
      </c>
      <c r="L158" s="25"/>
      <c r="M158" s="11">
        <v>335723.12</v>
      </c>
      <c r="N158" s="25"/>
      <c r="O158" s="4">
        <v>39246.879999999997</v>
      </c>
      <c r="P158" s="3">
        <v>0.104667</v>
      </c>
    </row>
    <row r="159" spans="1:16" x14ac:dyDescent="0.2">
      <c r="A159" s="2" t="s">
        <v>196</v>
      </c>
      <c r="B159" s="2" t="s">
        <v>48</v>
      </c>
      <c r="C159" s="2" t="s">
        <v>160</v>
      </c>
      <c r="D159" s="2" t="s">
        <v>159</v>
      </c>
      <c r="E159" s="2" t="s">
        <v>162</v>
      </c>
      <c r="F159" s="11">
        <v>12313.28</v>
      </c>
      <c r="G159" s="11">
        <v>0</v>
      </c>
      <c r="H159" s="11">
        <v>12313.28</v>
      </c>
      <c r="I159" s="4">
        <v>10237.450000000001</v>
      </c>
      <c r="J159" s="4">
        <v>0</v>
      </c>
      <c r="K159" s="5">
        <v>0</v>
      </c>
      <c r="L159" s="25"/>
      <c r="M159" s="11">
        <v>10237.450000000001</v>
      </c>
      <c r="N159" s="25"/>
      <c r="O159" s="4">
        <v>2075.83</v>
      </c>
      <c r="P159" s="3">
        <v>0.16858500000000001</v>
      </c>
    </row>
    <row r="160" spans="1:16" x14ac:dyDescent="0.2">
      <c r="A160" s="2" t="s">
        <v>196</v>
      </c>
      <c r="B160" s="2" t="s">
        <v>48</v>
      </c>
      <c r="C160" s="2" t="s">
        <v>160</v>
      </c>
      <c r="D160" s="2" t="s">
        <v>159</v>
      </c>
      <c r="E160" s="2" t="s">
        <v>158</v>
      </c>
      <c r="F160" s="11">
        <v>64790</v>
      </c>
      <c r="G160" s="11">
        <v>0</v>
      </c>
      <c r="H160" s="11">
        <v>64790</v>
      </c>
      <c r="I160" s="4">
        <v>29899.98</v>
      </c>
      <c r="J160" s="4">
        <v>0</v>
      </c>
      <c r="K160" s="5">
        <v>0</v>
      </c>
      <c r="L160" s="25"/>
      <c r="M160" s="11">
        <v>29899.98</v>
      </c>
      <c r="N160" s="25"/>
      <c r="O160" s="4">
        <v>34890.019999999997</v>
      </c>
      <c r="P160" s="3">
        <v>0.53850900000000002</v>
      </c>
    </row>
    <row r="161" spans="1:16" x14ac:dyDescent="0.2">
      <c r="A161" s="2" t="s">
        <v>195</v>
      </c>
      <c r="B161" s="2" t="s">
        <v>96</v>
      </c>
      <c r="C161" s="2" t="s">
        <v>160</v>
      </c>
      <c r="D161" s="2" t="s">
        <v>159</v>
      </c>
      <c r="E161" s="2" t="s">
        <v>163</v>
      </c>
      <c r="F161" s="11">
        <v>19795</v>
      </c>
      <c r="G161" s="11">
        <v>-1751.63</v>
      </c>
      <c r="H161" s="11">
        <v>18043.37</v>
      </c>
      <c r="I161" s="4">
        <v>11384.22</v>
      </c>
      <c r="J161" s="4">
        <v>0</v>
      </c>
      <c r="K161" s="5">
        <v>0</v>
      </c>
      <c r="L161" s="25"/>
      <c r="M161" s="11">
        <v>11384.22</v>
      </c>
      <c r="N161" s="25"/>
      <c r="O161" s="4">
        <v>6659.15</v>
      </c>
      <c r="P161" s="3">
        <v>0.369064</v>
      </c>
    </row>
    <row r="162" spans="1:16" x14ac:dyDescent="0.2">
      <c r="A162" s="2" t="s">
        <v>195</v>
      </c>
      <c r="B162" s="2" t="s">
        <v>96</v>
      </c>
      <c r="C162" s="2" t="s">
        <v>160</v>
      </c>
      <c r="D162" s="2" t="s">
        <v>159</v>
      </c>
      <c r="E162" s="2" t="s">
        <v>162</v>
      </c>
      <c r="F162" s="11">
        <v>2776.96</v>
      </c>
      <c r="G162" s="11">
        <v>0</v>
      </c>
      <c r="H162" s="11">
        <v>2776.96</v>
      </c>
      <c r="I162" s="4">
        <v>2393.1999999999998</v>
      </c>
      <c r="J162" s="4">
        <v>0</v>
      </c>
      <c r="K162" s="5">
        <v>0</v>
      </c>
      <c r="L162" s="25"/>
      <c r="M162" s="11">
        <v>2393.1999999999998</v>
      </c>
      <c r="N162" s="25"/>
      <c r="O162" s="4">
        <v>383.76</v>
      </c>
      <c r="P162" s="3">
        <v>0.13819400000000001</v>
      </c>
    </row>
    <row r="163" spans="1:16" x14ac:dyDescent="0.2">
      <c r="A163" s="2" t="s">
        <v>195</v>
      </c>
      <c r="B163" s="2" t="s">
        <v>96</v>
      </c>
      <c r="C163" s="2" t="s">
        <v>160</v>
      </c>
      <c r="D163" s="2" t="s">
        <v>159</v>
      </c>
      <c r="E163" s="2" t="s">
        <v>158</v>
      </c>
      <c r="F163" s="11">
        <v>14864</v>
      </c>
      <c r="G163" s="11">
        <v>0</v>
      </c>
      <c r="H163" s="11">
        <v>14864</v>
      </c>
      <c r="I163" s="4">
        <v>7817</v>
      </c>
      <c r="J163" s="4">
        <v>0</v>
      </c>
      <c r="K163" s="5">
        <v>0</v>
      </c>
      <c r="L163" s="25"/>
      <c r="M163" s="11">
        <v>7817</v>
      </c>
      <c r="N163" s="25"/>
      <c r="O163" s="4">
        <v>7047</v>
      </c>
      <c r="P163" s="3">
        <v>0.47409800000000002</v>
      </c>
    </row>
    <row r="164" spans="1:16" x14ac:dyDescent="0.2">
      <c r="A164" s="2" t="s">
        <v>195</v>
      </c>
      <c r="B164" s="2" t="s">
        <v>96</v>
      </c>
      <c r="C164" s="2" t="s">
        <v>160</v>
      </c>
      <c r="D164" s="2" t="s">
        <v>159</v>
      </c>
      <c r="E164" s="2" t="s">
        <v>167</v>
      </c>
      <c r="F164" s="11">
        <v>64518.25</v>
      </c>
      <c r="G164" s="11">
        <v>1751.63</v>
      </c>
      <c r="H164" s="11">
        <v>66269.88</v>
      </c>
      <c r="I164" s="4">
        <v>66269.899999999994</v>
      </c>
      <c r="J164" s="4">
        <v>0</v>
      </c>
      <c r="K164" s="5">
        <v>0</v>
      </c>
      <c r="L164" s="25"/>
      <c r="M164" s="11">
        <v>66269.899999999994</v>
      </c>
      <c r="N164" s="25"/>
      <c r="O164" s="4">
        <v>-0.02</v>
      </c>
      <c r="P164" s="3">
        <v>0</v>
      </c>
    </row>
    <row r="165" spans="1:16" x14ac:dyDescent="0.2">
      <c r="A165" s="2" t="s">
        <v>194</v>
      </c>
      <c r="B165" s="2" t="s">
        <v>49</v>
      </c>
      <c r="C165" s="2" t="s">
        <v>160</v>
      </c>
      <c r="D165" s="2" t="s">
        <v>159</v>
      </c>
      <c r="E165" s="2" t="s">
        <v>163</v>
      </c>
      <c r="F165" s="11">
        <v>10000</v>
      </c>
      <c r="G165" s="11">
        <v>-836.91</v>
      </c>
      <c r="H165" s="11">
        <v>9163.09</v>
      </c>
      <c r="I165" s="4">
        <v>7016.82</v>
      </c>
      <c r="J165" s="4">
        <v>0</v>
      </c>
      <c r="K165" s="5">
        <v>0</v>
      </c>
      <c r="L165" s="25"/>
      <c r="M165" s="11">
        <v>7016.82</v>
      </c>
      <c r="N165" s="25"/>
      <c r="O165" s="4">
        <v>2146.27</v>
      </c>
      <c r="P165" s="3">
        <v>0.23422999999999999</v>
      </c>
    </row>
    <row r="166" spans="1:16" x14ac:dyDescent="0.2">
      <c r="A166" s="2" t="s">
        <v>194</v>
      </c>
      <c r="B166" s="2" t="s">
        <v>49</v>
      </c>
      <c r="C166" s="2" t="s">
        <v>160</v>
      </c>
      <c r="D166" s="2" t="s">
        <v>159</v>
      </c>
      <c r="E166" s="2" t="s">
        <v>162</v>
      </c>
      <c r="F166" s="11">
        <v>6059.76</v>
      </c>
      <c r="G166" s="11">
        <v>0</v>
      </c>
      <c r="H166" s="11">
        <v>6059.76</v>
      </c>
      <c r="I166" s="4">
        <v>5798.55</v>
      </c>
      <c r="J166" s="4">
        <v>0</v>
      </c>
      <c r="K166" s="5">
        <v>0</v>
      </c>
      <c r="L166" s="25"/>
      <c r="M166" s="11">
        <v>5798.55</v>
      </c>
      <c r="N166" s="25"/>
      <c r="O166" s="4">
        <v>261.20999999999998</v>
      </c>
      <c r="P166" s="3">
        <v>4.3105999999999998E-2</v>
      </c>
    </row>
    <row r="167" spans="1:16" x14ac:dyDescent="0.2">
      <c r="A167" s="2" t="s">
        <v>194</v>
      </c>
      <c r="B167" s="2" t="s">
        <v>49</v>
      </c>
      <c r="C167" s="2" t="s">
        <v>160</v>
      </c>
      <c r="D167" s="2" t="s">
        <v>159</v>
      </c>
      <c r="E167" s="2" t="s">
        <v>158</v>
      </c>
      <c r="F167" s="11">
        <v>7600</v>
      </c>
      <c r="G167" s="11">
        <v>1912.76</v>
      </c>
      <c r="H167" s="11">
        <v>9512.76</v>
      </c>
      <c r="I167" s="4">
        <v>7757.76</v>
      </c>
      <c r="J167" s="4">
        <v>0</v>
      </c>
      <c r="K167" s="5">
        <v>0</v>
      </c>
      <c r="L167" s="25"/>
      <c r="M167" s="11">
        <v>7757.76</v>
      </c>
      <c r="N167" s="25"/>
      <c r="O167" s="4">
        <v>1755</v>
      </c>
      <c r="P167" s="3">
        <v>0.18448899999999999</v>
      </c>
    </row>
    <row r="168" spans="1:16" x14ac:dyDescent="0.2">
      <c r="A168" s="2" t="s">
        <v>194</v>
      </c>
      <c r="B168" s="2" t="s">
        <v>49</v>
      </c>
      <c r="C168" s="2" t="s">
        <v>160</v>
      </c>
      <c r="D168" s="2" t="s">
        <v>159</v>
      </c>
      <c r="E168" s="2" t="s">
        <v>167</v>
      </c>
      <c r="F168" s="11">
        <v>198819.91</v>
      </c>
      <c r="G168" s="11">
        <v>-1075.8499999999999</v>
      </c>
      <c r="H168" s="11">
        <v>197744.06</v>
      </c>
      <c r="I168" s="4">
        <v>192316.02</v>
      </c>
      <c r="J168" s="4">
        <v>0</v>
      </c>
      <c r="K168" s="5">
        <v>0</v>
      </c>
      <c r="L168" s="25"/>
      <c r="M168" s="11">
        <v>192316.02</v>
      </c>
      <c r="N168" s="25"/>
      <c r="O168" s="4">
        <v>5428.04</v>
      </c>
      <c r="P168" s="3">
        <v>2.7449999999999999E-2</v>
      </c>
    </row>
    <row r="169" spans="1:16" x14ac:dyDescent="0.2">
      <c r="A169" s="2" t="s">
        <v>193</v>
      </c>
      <c r="B169" s="2" t="s">
        <v>50</v>
      </c>
      <c r="C169" s="2" t="s">
        <v>160</v>
      </c>
      <c r="D169" s="2" t="s">
        <v>159</v>
      </c>
      <c r="E169" s="2" t="s">
        <v>163</v>
      </c>
      <c r="F169" s="11">
        <v>28000</v>
      </c>
      <c r="G169" s="11">
        <v>0</v>
      </c>
      <c r="H169" s="11">
        <v>28000</v>
      </c>
      <c r="I169" s="4">
        <v>21588.41</v>
      </c>
      <c r="J169" s="4">
        <v>0</v>
      </c>
      <c r="K169" s="5">
        <v>0</v>
      </c>
      <c r="L169" s="25"/>
      <c r="M169" s="11">
        <v>21588.41</v>
      </c>
      <c r="N169" s="25"/>
      <c r="O169" s="4">
        <v>6411.59</v>
      </c>
      <c r="P169" s="3">
        <v>0.22898499999999999</v>
      </c>
    </row>
    <row r="170" spans="1:16" x14ac:dyDescent="0.2">
      <c r="A170" s="2" t="s">
        <v>193</v>
      </c>
      <c r="B170" s="2" t="s">
        <v>50</v>
      </c>
      <c r="C170" s="2" t="s">
        <v>160</v>
      </c>
      <c r="D170" s="2" t="s">
        <v>159</v>
      </c>
      <c r="E170" s="2" t="s">
        <v>162</v>
      </c>
      <c r="F170" s="11">
        <v>1089.76</v>
      </c>
      <c r="G170" s="11">
        <v>0</v>
      </c>
      <c r="H170" s="11">
        <v>1089.76</v>
      </c>
      <c r="I170" s="4">
        <v>891.57</v>
      </c>
      <c r="J170" s="4">
        <v>0</v>
      </c>
      <c r="K170" s="5">
        <v>0</v>
      </c>
      <c r="L170" s="25"/>
      <c r="M170" s="11">
        <v>891.57</v>
      </c>
      <c r="N170" s="25"/>
      <c r="O170" s="4">
        <v>198.19</v>
      </c>
      <c r="P170" s="3">
        <v>0.181866</v>
      </c>
    </row>
    <row r="171" spans="1:16" x14ac:dyDescent="0.2">
      <c r="A171" s="2" t="s">
        <v>193</v>
      </c>
      <c r="B171" s="2" t="s">
        <v>50</v>
      </c>
      <c r="C171" s="2" t="s">
        <v>160</v>
      </c>
      <c r="D171" s="2" t="s">
        <v>159</v>
      </c>
      <c r="E171" s="2" t="s">
        <v>158</v>
      </c>
      <c r="F171" s="11">
        <v>10920</v>
      </c>
      <c r="G171" s="11">
        <v>0</v>
      </c>
      <c r="H171" s="11">
        <v>10920</v>
      </c>
      <c r="I171" s="4">
        <v>10253.280000000001</v>
      </c>
      <c r="J171" s="4">
        <v>0</v>
      </c>
      <c r="K171" s="5">
        <v>0</v>
      </c>
      <c r="L171" s="25"/>
      <c r="M171" s="11">
        <v>10253.280000000001</v>
      </c>
      <c r="N171" s="25"/>
      <c r="O171" s="4">
        <v>666.72</v>
      </c>
      <c r="P171" s="3">
        <v>6.1054999999999998E-2</v>
      </c>
    </row>
    <row r="172" spans="1:16" x14ac:dyDescent="0.2">
      <c r="A172" s="2" t="s">
        <v>192</v>
      </c>
      <c r="B172" s="2" t="s">
        <v>51</v>
      </c>
      <c r="C172" s="2" t="s">
        <v>160</v>
      </c>
      <c r="D172" s="2" t="s">
        <v>159</v>
      </c>
      <c r="E172" s="2" t="s">
        <v>163</v>
      </c>
      <c r="F172" s="11">
        <v>32228</v>
      </c>
      <c r="G172" s="11">
        <v>0</v>
      </c>
      <c r="H172" s="11">
        <v>32228</v>
      </c>
      <c r="I172" s="4">
        <v>25234.04</v>
      </c>
      <c r="J172" s="4">
        <v>0</v>
      </c>
      <c r="K172" s="5">
        <v>0</v>
      </c>
      <c r="L172" s="25"/>
      <c r="M172" s="11">
        <v>25234.04</v>
      </c>
      <c r="N172" s="25"/>
      <c r="O172" s="4">
        <v>6993.96</v>
      </c>
      <c r="P172" s="3">
        <v>0.21701500000000001</v>
      </c>
    </row>
    <row r="173" spans="1:16" x14ac:dyDescent="0.2">
      <c r="A173" s="2" t="s">
        <v>192</v>
      </c>
      <c r="B173" s="2" t="s">
        <v>51</v>
      </c>
      <c r="C173" s="2" t="s">
        <v>160</v>
      </c>
      <c r="D173" s="2" t="s">
        <v>159</v>
      </c>
      <c r="E173" s="2" t="s">
        <v>162</v>
      </c>
      <c r="F173" s="11">
        <v>902.38</v>
      </c>
      <c r="G173" s="11">
        <v>0</v>
      </c>
      <c r="H173" s="11">
        <v>902.38</v>
      </c>
      <c r="I173" s="4">
        <v>706.55</v>
      </c>
      <c r="J173" s="4">
        <v>0</v>
      </c>
      <c r="K173" s="5">
        <v>0</v>
      </c>
      <c r="L173" s="25"/>
      <c r="M173" s="11">
        <v>706.55</v>
      </c>
      <c r="N173" s="25"/>
      <c r="O173" s="4">
        <v>195.83</v>
      </c>
      <c r="P173" s="3">
        <v>0.21701500000000001</v>
      </c>
    </row>
    <row r="174" spans="1:16" x14ac:dyDescent="0.2">
      <c r="A174" s="2" t="s">
        <v>191</v>
      </c>
      <c r="B174" s="2" t="s">
        <v>53</v>
      </c>
      <c r="C174" s="2" t="s">
        <v>160</v>
      </c>
      <c r="D174" s="2" t="s">
        <v>159</v>
      </c>
      <c r="E174" s="2" t="s">
        <v>163</v>
      </c>
      <c r="F174" s="11">
        <v>165147</v>
      </c>
      <c r="G174" s="11">
        <v>0</v>
      </c>
      <c r="H174" s="11">
        <v>165147</v>
      </c>
      <c r="I174" s="4">
        <v>137628.94</v>
      </c>
      <c r="J174" s="4">
        <v>0</v>
      </c>
      <c r="K174" s="5">
        <v>0</v>
      </c>
      <c r="L174" s="25"/>
      <c r="M174" s="11">
        <v>137628.94</v>
      </c>
      <c r="N174" s="25"/>
      <c r="O174" s="4">
        <v>27518.06</v>
      </c>
      <c r="P174" s="3">
        <v>0.166628</v>
      </c>
    </row>
    <row r="175" spans="1:16" x14ac:dyDescent="0.2">
      <c r="A175" s="2" t="s">
        <v>191</v>
      </c>
      <c r="B175" s="2" t="s">
        <v>53</v>
      </c>
      <c r="C175" s="2" t="s">
        <v>160</v>
      </c>
      <c r="D175" s="2" t="s">
        <v>159</v>
      </c>
      <c r="E175" s="2" t="s">
        <v>162</v>
      </c>
      <c r="F175" s="11">
        <v>5689.26</v>
      </c>
      <c r="G175" s="11">
        <v>0</v>
      </c>
      <c r="H175" s="11">
        <v>5689.26</v>
      </c>
      <c r="I175" s="4">
        <v>4194.6899999999996</v>
      </c>
      <c r="J175" s="4">
        <v>0</v>
      </c>
      <c r="K175" s="5">
        <v>0</v>
      </c>
      <c r="L175" s="25"/>
      <c r="M175" s="11">
        <v>4194.6899999999996</v>
      </c>
      <c r="N175" s="25"/>
      <c r="O175" s="4">
        <v>1494.57</v>
      </c>
      <c r="P175" s="3">
        <v>0.26269999999999999</v>
      </c>
    </row>
    <row r="176" spans="1:16" x14ac:dyDescent="0.2">
      <c r="A176" s="2" t="s">
        <v>191</v>
      </c>
      <c r="B176" s="2" t="s">
        <v>53</v>
      </c>
      <c r="C176" s="2" t="s">
        <v>160</v>
      </c>
      <c r="D176" s="2" t="s">
        <v>159</v>
      </c>
      <c r="E176" s="2" t="s">
        <v>158</v>
      </c>
      <c r="F176" s="11">
        <v>38041</v>
      </c>
      <c r="G176" s="11">
        <v>0</v>
      </c>
      <c r="H176" s="11">
        <v>38041</v>
      </c>
      <c r="I176" s="4">
        <v>12181.41</v>
      </c>
      <c r="J176" s="4">
        <v>0</v>
      </c>
      <c r="K176" s="5">
        <v>0</v>
      </c>
      <c r="L176" s="25"/>
      <c r="M176" s="11">
        <v>12181.41</v>
      </c>
      <c r="N176" s="25"/>
      <c r="O176" s="4">
        <v>25859.59</v>
      </c>
      <c r="P176" s="3">
        <v>0.679782</v>
      </c>
    </row>
    <row r="177" spans="1:16" x14ac:dyDescent="0.2">
      <c r="A177" s="2" t="s">
        <v>190</v>
      </c>
      <c r="B177" s="2" t="s">
        <v>31</v>
      </c>
      <c r="C177" s="2" t="s">
        <v>160</v>
      </c>
      <c r="D177" s="2" t="s">
        <v>159</v>
      </c>
      <c r="E177" s="2" t="s">
        <v>163</v>
      </c>
      <c r="F177" s="11">
        <v>187340</v>
      </c>
      <c r="G177" s="11">
        <v>13000</v>
      </c>
      <c r="H177" s="11">
        <v>200340</v>
      </c>
      <c r="I177" s="4">
        <v>187437.19</v>
      </c>
      <c r="J177" s="4">
        <v>0</v>
      </c>
      <c r="K177" s="5">
        <v>0</v>
      </c>
      <c r="L177" s="25"/>
      <c r="M177" s="11">
        <v>187437.19</v>
      </c>
      <c r="N177" s="25"/>
      <c r="O177" s="4">
        <v>12902.81</v>
      </c>
      <c r="P177" s="3">
        <v>6.4405000000000004E-2</v>
      </c>
    </row>
    <row r="178" spans="1:16" x14ac:dyDescent="0.2">
      <c r="A178" s="2" t="s">
        <v>190</v>
      </c>
      <c r="B178" s="2" t="s">
        <v>31</v>
      </c>
      <c r="C178" s="2" t="s">
        <v>160</v>
      </c>
      <c r="D178" s="2" t="s">
        <v>159</v>
      </c>
      <c r="E178" s="2" t="s">
        <v>162</v>
      </c>
      <c r="F178" s="11">
        <v>6169.52</v>
      </c>
      <c r="G178" s="11">
        <v>0</v>
      </c>
      <c r="H178" s="11">
        <v>6169.52</v>
      </c>
      <c r="I178" s="4">
        <v>5302.11</v>
      </c>
      <c r="J178" s="4">
        <v>0</v>
      </c>
      <c r="K178" s="5">
        <v>0</v>
      </c>
      <c r="L178" s="25"/>
      <c r="M178" s="11">
        <v>5302.11</v>
      </c>
      <c r="N178" s="25"/>
      <c r="O178" s="4">
        <v>867.41</v>
      </c>
      <c r="P178" s="3">
        <v>0.140596</v>
      </c>
    </row>
    <row r="179" spans="1:16" x14ac:dyDescent="0.2">
      <c r="A179" s="2" t="s">
        <v>190</v>
      </c>
      <c r="B179" s="2" t="s">
        <v>31</v>
      </c>
      <c r="C179" s="2" t="s">
        <v>160</v>
      </c>
      <c r="D179" s="2" t="s">
        <v>159</v>
      </c>
      <c r="E179" s="2" t="s">
        <v>158</v>
      </c>
      <c r="F179" s="11">
        <v>33000</v>
      </c>
      <c r="G179" s="11">
        <v>-13000</v>
      </c>
      <c r="H179" s="11">
        <v>20000</v>
      </c>
      <c r="I179" s="4">
        <v>1924.01</v>
      </c>
      <c r="J179" s="4">
        <v>0</v>
      </c>
      <c r="K179" s="5">
        <v>0</v>
      </c>
      <c r="L179" s="25"/>
      <c r="M179" s="11">
        <v>1924.01</v>
      </c>
      <c r="N179" s="25"/>
      <c r="O179" s="4">
        <v>18075.990000000002</v>
      </c>
      <c r="P179" s="3">
        <v>0.90380000000000005</v>
      </c>
    </row>
    <row r="180" spans="1:16" x14ac:dyDescent="0.2">
      <c r="A180" s="2" t="s">
        <v>189</v>
      </c>
      <c r="B180" s="2" t="s">
        <v>55</v>
      </c>
      <c r="C180" s="2" t="s">
        <v>160</v>
      </c>
      <c r="D180" s="2" t="s">
        <v>159</v>
      </c>
      <c r="E180" s="2" t="s">
        <v>163</v>
      </c>
      <c r="F180" s="11">
        <v>12300</v>
      </c>
      <c r="G180" s="11">
        <v>-5961.57</v>
      </c>
      <c r="H180" s="11">
        <v>6338.43</v>
      </c>
      <c r="I180" s="4">
        <v>6469.56</v>
      </c>
      <c r="J180" s="4">
        <v>0</v>
      </c>
      <c r="K180" s="5">
        <v>0</v>
      </c>
      <c r="L180" s="25"/>
      <c r="M180" s="11">
        <v>6469.56</v>
      </c>
      <c r="N180" s="25"/>
      <c r="O180" s="4">
        <v>-131.13</v>
      </c>
      <c r="P180" s="3">
        <v>-2.0688000000000002E-2</v>
      </c>
    </row>
    <row r="181" spans="1:16" x14ac:dyDescent="0.2">
      <c r="A181" s="2" t="s">
        <v>189</v>
      </c>
      <c r="B181" s="2" t="s">
        <v>55</v>
      </c>
      <c r="C181" s="2" t="s">
        <v>160</v>
      </c>
      <c r="D181" s="2" t="s">
        <v>159</v>
      </c>
      <c r="E181" s="2" t="s">
        <v>162</v>
      </c>
      <c r="F181" s="11">
        <v>1774.55</v>
      </c>
      <c r="G181" s="11">
        <v>0</v>
      </c>
      <c r="H181" s="11">
        <v>1774.55</v>
      </c>
      <c r="I181" s="4">
        <v>1787.83</v>
      </c>
      <c r="J181" s="4">
        <v>0</v>
      </c>
      <c r="K181" s="5">
        <v>0</v>
      </c>
      <c r="L181" s="25"/>
      <c r="M181" s="11">
        <v>1787.83</v>
      </c>
      <c r="N181" s="25"/>
      <c r="O181" s="4">
        <v>-13.28</v>
      </c>
      <c r="P181" s="3">
        <v>-7.4840000000000002E-3</v>
      </c>
    </row>
    <row r="182" spans="1:16" x14ac:dyDescent="0.2">
      <c r="A182" s="2" t="s">
        <v>189</v>
      </c>
      <c r="B182" s="2" t="s">
        <v>55</v>
      </c>
      <c r="C182" s="2" t="s">
        <v>160</v>
      </c>
      <c r="D182" s="2" t="s">
        <v>159</v>
      </c>
      <c r="E182" s="2" t="s">
        <v>167</v>
      </c>
      <c r="F182" s="11">
        <v>51076.95</v>
      </c>
      <c r="G182" s="11">
        <v>5961.57</v>
      </c>
      <c r="H182" s="11">
        <v>57038.52</v>
      </c>
      <c r="I182" s="4">
        <v>57381.55</v>
      </c>
      <c r="J182" s="4">
        <v>0</v>
      </c>
      <c r="K182" s="5">
        <v>0</v>
      </c>
      <c r="L182" s="25"/>
      <c r="M182" s="11">
        <v>57381.55</v>
      </c>
      <c r="N182" s="25"/>
      <c r="O182" s="4">
        <v>-343.03</v>
      </c>
      <c r="P182" s="3">
        <v>-6.0140000000000002E-3</v>
      </c>
    </row>
    <row r="183" spans="1:16" x14ac:dyDescent="0.2">
      <c r="A183" s="2" t="s">
        <v>188</v>
      </c>
      <c r="B183" s="2" t="s">
        <v>56</v>
      </c>
      <c r="C183" s="2" t="s">
        <v>160</v>
      </c>
      <c r="D183" s="2" t="s">
        <v>159</v>
      </c>
      <c r="E183" s="2" t="s">
        <v>163</v>
      </c>
      <c r="F183" s="11">
        <v>11985</v>
      </c>
      <c r="G183" s="11">
        <v>0</v>
      </c>
      <c r="H183" s="11">
        <v>11985</v>
      </c>
      <c r="I183" s="4">
        <v>7641.5</v>
      </c>
      <c r="J183" s="4">
        <v>0</v>
      </c>
      <c r="K183" s="5">
        <v>0</v>
      </c>
      <c r="L183" s="25"/>
      <c r="M183" s="11">
        <v>7641.5</v>
      </c>
      <c r="N183" s="25"/>
      <c r="O183" s="4">
        <v>4343.5</v>
      </c>
      <c r="P183" s="3">
        <v>0.36241099999999998</v>
      </c>
    </row>
    <row r="184" spans="1:16" x14ac:dyDescent="0.2">
      <c r="A184" s="2" t="s">
        <v>188</v>
      </c>
      <c r="B184" s="2" t="s">
        <v>56</v>
      </c>
      <c r="C184" s="2" t="s">
        <v>160</v>
      </c>
      <c r="D184" s="2" t="s">
        <v>159</v>
      </c>
      <c r="E184" s="2" t="s">
        <v>162</v>
      </c>
      <c r="F184" s="11">
        <v>335.58</v>
      </c>
      <c r="G184" s="11">
        <v>0</v>
      </c>
      <c r="H184" s="11">
        <v>335.58</v>
      </c>
      <c r="I184" s="4">
        <v>213.96</v>
      </c>
      <c r="J184" s="4">
        <v>0</v>
      </c>
      <c r="K184" s="5">
        <v>0</v>
      </c>
      <c r="L184" s="25"/>
      <c r="M184" s="11">
        <v>213.96</v>
      </c>
      <c r="N184" s="25"/>
      <c r="O184" s="4">
        <v>121.62</v>
      </c>
      <c r="P184" s="3">
        <v>0.36241699999999999</v>
      </c>
    </row>
    <row r="185" spans="1:16" x14ac:dyDescent="0.2">
      <c r="A185" s="2" t="s">
        <v>187</v>
      </c>
      <c r="B185" s="2" t="s">
        <v>58</v>
      </c>
      <c r="C185" s="2" t="s">
        <v>160</v>
      </c>
      <c r="D185" s="2" t="s">
        <v>159</v>
      </c>
      <c r="E185" s="2" t="s">
        <v>163</v>
      </c>
      <c r="F185" s="11">
        <v>23520</v>
      </c>
      <c r="G185" s="11">
        <v>0</v>
      </c>
      <c r="H185" s="11">
        <v>23520</v>
      </c>
      <c r="I185" s="4">
        <v>18648.86</v>
      </c>
      <c r="J185" s="4">
        <v>0</v>
      </c>
      <c r="K185" s="5">
        <v>0</v>
      </c>
      <c r="L185" s="25"/>
      <c r="M185" s="11">
        <v>18648.86</v>
      </c>
      <c r="N185" s="25"/>
      <c r="O185" s="4">
        <v>4871.1400000000003</v>
      </c>
      <c r="P185" s="3">
        <v>0.20710600000000001</v>
      </c>
    </row>
    <row r="186" spans="1:16" x14ac:dyDescent="0.2">
      <c r="A186" s="2" t="s">
        <v>187</v>
      </c>
      <c r="B186" s="2" t="s">
        <v>58</v>
      </c>
      <c r="C186" s="2" t="s">
        <v>160</v>
      </c>
      <c r="D186" s="2" t="s">
        <v>159</v>
      </c>
      <c r="E186" s="2" t="s">
        <v>162</v>
      </c>
      <c r="F186" s="11">
        <v>4652.96</v>
      </c>
      <c r="G186" s="11">
        <v>0</v>
      </c>
      <c r="H186" s="11">
        <v>4652.96</v>
      </c>
      <c r="I186" s="4">
        <v>4558.5</v>
      </c>
      <c r="J186" s="4">
        <v>0</v>
      </c>
      <c r="K186" s="5">
        <v>0</v>
      </c>
      <c r="L186" s="25"/>
      <c r="M186" s="11">
        <v>4558.5</v>
      </c>
      <c r="N186" s="25"/>
      <c r="O186" s="4">
        <v>94.46</v>
      </c>
      <c r="P186" s="3">
        <v>2.0301E-2</v>
      </c>
    </row>
    <row r="187" spans="1:16" x14ac:dyDescent="0.2">
      <c r="A187" s="2" t="s">
        <v>187</v>
      </c>
      <c r="B187" s="2" t="s">
        <v>58</v>
      </c>
      <c r="C187" s="2" t="s">
        <v>160</v>
      </c>
      <c r="D187" s="2" t="s">
        <v>159</v>
      </c>
      <c r="E187" s="2" t="s">
        <v>158</v>
      </c>
      <c r="F187" s="11">
        <v>6900</v>
      </c>
      <c r="G187" s="11">
        <v>0</v>
      </c>
      <c r="H187" s="11">
        <v>6900</v>
      </c>
      <c r="I187" s="4">
        <v>3150</v>
      </c>
      <c r="J187" s="4">
        <v>0</v>
      </c>
      <c r="K187" s="5">
        <v>0</v>
      </c>
      <c r="L187" s="25"/>
      <c r="M187" s="11">
        <v>3150</v>
      </c>
      <c r="N187" s="25"/>
      <c r="O187" s="4">
        <v>3750</v>
      </c>
      <c r="P187" s="3">
        <v>0.54347800000000002</v>
      </c>
    </row>
    <row r="188" spans="1:16" x14ac:dyDescent="0.2">
      <c r="A188" s="2" t="s">
        <v>187</v>
      </c>
      <c r="B188" s="2" t="s">
        <v>58</v>
      </c>
      <c r="C188" s="2" t="s">
        <v>160</v>
      </c>
      <c r="D188" s="2" t="s">
        <v>159</v>
      </c>
      <c r="E188" s="2" t="s">
        <v>167</v>
      </c>
      <c r="F188" s="11">
        <v>135757.16</v>
      </c>
      <c r="G188" s="11">
        <v>0</v>
      </c>
      <c r="H188" s="11">
        <v>135757.16</v>
      </c>
      <c r="I188" s="4">
        <v>141004.79</v>
      </c>
      <c r="J188" s="4">
        <v>0</v>
      </c>
      <c r="K188" s="5">
        <v>0</v>
      </c>
      <c r="L188" s="25"/>
      <c r="M188" s="11">
        <v>141004.79</v>
      </c>
      <c r="N188" s="25"/>
      <c r="O188" s="4">
        <v>-5247.63</v>
      </c>
      <c r="P188" s="3">
        <v>-3.8655000000000002E-2</v>
      </c>
    </row>
    <row r="189" spans="1:16" x14ac:dyDescent="0.2">
      <c r="A189" s="2" t="s">
        <v>186</v>
      </c>
      <c r="B189" s="2" t="s">
        <v>59</v>
      </c>
      <c r="C189" s="2" t="s">
        <v>160</v>
      </c>
      <c r="D189" s="2" t="s">
        <v>159</v>
      </c>
      <c r="E189" s="2" t="s">
        <v>163</v>
      </c>
      <c r="F189" s="11">
        <v>9655</v>
      </c>
      <c r="G189" s="11">
        <v>0</v>
      </c>
      <c r="H189" s="11">
        <v>9655</v>
      </c>
      <c r="I189" s="4">
        <v>6761.65</v>
      </c>
      <c r="J189" s="4">
        <v>0</v>
      </c>
      <c r="K189" s="5">
        <v>0</v>
      </c>
      <c r="L189" s="25"/>
      <c r="M189" s="11">
        <v>6761.65</v>
      </c>
      <c r="N189" s="25"/>
      <c r="O189" s="4">
        <v>2893.35</v>
      </c>
      <c r="P189" s="3">
        <v>0.299674</v>
      </c>
    </row>
    <row r="190" spans="1:16" x14ac:dyDescent="0.2">
      <c r="A190" s="2" t="s">
        <v>186</v>
      </c>
      <c r="B190" s="2" t="s">
        <v>59</v>
      </c>
      <c r="C190" s="2" t="s">
        <v>160</v>
      </c>
      <c r="D190" s="2" t="s">
        <v>159</v>
      </c>
      <c r="E190" s="2" t="s">
        <v>162</v>
      </c>
      <c r="F190" s="11">
        <v>270.33999999999997</v>
      </c>
      <c r="G190" s="11">
        <v>0</v>
      </c>
      <c r="H190" s="11">
        <v>270.33999999999997</v>
      </c>
      <c r="I190" s="4">
        <v>189.33</v>
      </c>
      <c r="J190" s="4">
        <v>0</v>
      </c>
      <c r="K190" s="5">
        <v>0</v>
      </c>
      <c r="L190" s="25"/>
      <c r="M190" s="11">
        <v>189.33</v>
      </c>
      <c r="N190" s="25"/>
      <c r="O190" s="4">
        <v>81.010000000000005</v>
      </c>
      <c r="P190" s="3">
        <v>0.29965999999999998</v>
      </c>
    </row>
    <row r="191" spans="1:16" x14ac:dyDescent="0.2">
      <c r="A191" s="2" t="s">
        <v>185</v>
      </c>
      <c r="B191" s="2" t="s">
        <v>60</v>
      </c>
      <c r="C191" s="2" t="s">
        <v>160</v>
      </c>
      <c r="D191" s="2" t="s">
        <v>159</v>
      </c>
      <c r="E191" s="2" t="s">
        <v>163</v>
      </c>
      <c r="F191" s="11">
        <v>60000</v>
      </c>
      <c r="G191" s="11">
        <v>0</v>
      </c>
      <c r="H191" s="11">
        <v>60000</v>
      </c>
      <c r="I191" s="4">
        <v>47167.27</v>
      </c>
      <c r="J191" s="4">
        <v>0</v>
      </c>
      <c r="K191" s="5">
        <v>0</v>
      </c>
      <c r="L191" s="25"/>
      <c r="M191" s="11">
        <v>47167.27</v>
      </c>
      <c r="N191" s="25"/>
      <c r="O191" s="4">
        <v>12832.73</v>
      </c>
      <c r="P191" s="3">
        <v>0.21387900000000001</v>
      </c>
    </row>
    <row r="192" spans="1:16" x14ac:dyDescent="0.2">
      <c r="A192" s="2" t="s">
        <v>185</v>
      </c>
      <c r="B192" s="2" t="s">
        <v>60</v>
      </c>
      <c r="C192" s="2" t="s">
        <v>160</v>
      </c>
      <c r="D192" s="2" t="s">
        <v>159</v>
      </c>
      <c r="E192" s="2" t="s">
        <v>162</v>
      </c>
      <c r="F192" s="11">
        <v>1680</v>
      </c>
      <c r="G192" s="11">
        <v>0</v>
      </c>
      <c r="H192" s="11">
        <v>1680</v>
      </c>
      <c r="I192" s="4">
        <v>1320.68</v>
      </c>
      <c r="J192" s="4">
        <v>0</v>
      </c>
      <c r="K192" s="5">
        <v>0</v>
      </c>
      <c r="L192" s="25"/>
      <c r="M192" s="11">
        <v>1320.68</v>
      </c>
      <c r="N192" s="25"/>
      <c r="O192" s="4">
        <v>359.32</v>
      </c>
      <c r="P192" s="3">
        <v>0.21388099999999999</v>
      </c>
    </row>
    <row r="193" spans="1:16" x14ac:dyDescent="0.2">
      <c r="A193" s="2" t="s">
        <v>184</v>
      </c>
      <c r="B193" s="2" t="s">
        <v>61</v>
      </c>
      <c r="C193" s="2" t="s">
        <v>160</v>
      </c>
      <c r="D193" s="2" t="s">
        <v>159</v>
      </c>
      <c r="E193" s="2" t="s">
        <v>163</v>
      </c>
      <c r="F193" s="11">
        <v>30100</v>
      </c>
      <c r="G193" s="11">
        <v>0</v>
      </c>
      <c r="H193" s="11">
        <v>30100</v>
      </c>
      <c r="I193" s="4">
        <v>23390.13</v>
      </c>
      <c r="J193" s="4">
        <v>0</v>
      </c>
      <c r="K193" s="5">
        <v>0</v>
      </c>
      <c r="L193" s="25"/>
      <c r="M193" s="11">
        <v>23390.13</v>
      </c>
      <c r="N193" s="25"/>
      <c r="O193" s="4">
        <v>6709.87</v>
      </c>
      <c r="P193" s="3">
        <v>0.22291900000000001</v>
      </c>
    </row>
    <row r="194" spans="1:16" x14ac:dyDescent="0.2">
      <c r="A194" s="2" t="s">
        <v>184</v>
      </c>
      <c r="B194" s="2" t="s">
        <v>61</v>
      </c>
      <c r="C194" s="2" t="s">
        <v>160</v>
      </c>
      <c r="D194" s="2" t="s">
        <v>159</v>
      </c>
      <c r="E194" s="2" t="s">
        <v>162</v>
      </c>
      <c r="F194" s="11">
        <v>1928.95</v>
      </c>
      <c r="G194" s="11">
        <v>0</v>
      </c>
      <c r="H194" s="11">
        <v>1928.95</v>
      </c>
      <c r="I194" s="4">
        <v>1327.04</v>
      </c>
      <c r="J194" s="4">
        <v>0</v>
      </c>
      <c r="K194" s="5">
        <v>0</v>
      </c>
      <c r="L194" s="25"/>
      <c r="M194" s="11">
        <v>1327.04</v>
      </c>
      <c r="N194" s="25"/>
      <c r="O194" s="4">
        <v>601.91</v>
      </c>
      <c r="P194" s="3">
        <v>0.31203999999999998</v>
      </c>
    </row>
    <row r="195" spans="1:16" x14ac:dyDescent="0.2">
      <c r="A195" s="2" t="s">
        <v>184</v>
      </c>
      <c r="B195" s="2" t="s">
        <v>61</v>
      </c>
      <c r="C195" s="2" t="s">
        <v>160</v>
      </c>
      <c r="D195" s="2" t="s">
        <v>159</v>
      </c>
      <c r="E195" s="2" t="s">
        <v>158</v>
      </c>
      <c r="F195" s="11">
        <v>38791</v>
      </c>
      <c r="G195" s="11">
        <v>0</v>
      </c>
      <c r="H195" s="11">
        <v>38791</v>
      </c>
      <c r="I195" s="4">
        <v>24003.87</v>
      </c>
      <c r="J195" s="4">
        <v>0</v>
      </c>
      <c r="K195" s="5">
        <v>0</v>
      </c>
      <c r="L195" s="25"/>
      <c r="M195" s="11">
        <v>24003.87</v>
      </c>
      <c r="N195" s="25"/>
      <c r="O195" s="4">
        <v>14787.13</v>
      </c>
      <c r="P195" s="3">
        <v>0.38119999999999998</v>
      </c>
    </row>
    <row r="196" spans="1:16" x14ac:dyDescent="0.2">
      <c r="A196" s="2" t="s">
        <v>183</v>
      </c>
      <c r="B196" s="2" t="s">
        <v>62</v>
      </c>
      <c r="C196" s="2" t="s">
        <v>160</v>
      </c>
      <c r="D196" s="2" t="s">
        <v>159</v>
      </c>
      <c r="E196" s="2" t="s">
        <v>163</v>
      </c>
      <c r="F196" s="11">
        <v>40000</v>
      </c>
      <c r="G196" s="11">
        <v>0</v>
      </c>
      <c r="H196" s="11">
        <v>40000</v>
      </c>
      <c r="I196" s="4">
        <v>33066.18</v>
      </c>
      <c r="J196" s="4">
        <v>0</v>
      </c>
      <c r="K196" s="5">
        <v>0</v>
      </c>
      <c r="L196" s="25"/>
      <c r="M196" s="11">
        <v>33066.18</v>
      </c>
      <c r="N196" s="25"/>
      <c r="O196" s="4">
        <v>6933.82</v>
      </c>
      <c r="P196" s="3">
        <v>0.173346</v>
      </c>
    </row>
    <row r="197" spans="1:16" x14ac:dyDescent="0.2">
      <c r="A197" s="2" t="s">
        <v>183</v>
      </c>
      <c r="B197" s="2" t="s">
        <v>62</v>
      </c>
      <c r="C197" s="2" t="s">
        <v>160</v>
      </c>
      <c r="D197" s="2" t="s">
        <v>159</v>
      </c>
      <c r="E197" s="2" t="s">
        <v>162</v>
      </c>
      <c r="F197" s="11">
        <v>1120</v>
      </c>
      <c r="G197" s="11">
        <v>0</v>
      </c>
      <c r="H197" s="11">
        <v>1120</v>
      </c>
      <c r="I197" s="4">
        <v>925.85</v>
      </c>
      <c r="J197" s="4">
        <v>0</v>
      </c>
      <c r="K197" s="5">
        <v>0</v>
      </c>
      <c r="L197" s="25"/>
      <c r="M197" s="11">
        <v>925.85</v>
      </c>
      <c r="N197" s="25"/>
      <c r="O197" s="4">
        <v>194.15</v>
      </c>
      <c r="P197" s="3">
        <v>0.173348</v>
      </c>
    </row>
    <row r="198" spans="1:16" x14ac:dyDescent="0.2">
      <c r="A198" s="2" t="s">
        <v>182</v>
      </c>
      <c r="B198" s="2" t="s">
        <v>63</v>
      </c>
      <c r="C198" s="2" t="s">
        <v>160</v>
      </c>
      <c r="D198" s="2" t="s">
        <v>159</v>
      </c>
      <c r="E198" s="2" t="s">
        <v>163</v>
      </c>
      <c r="F198" s="11">
        <v>6300</v>
      </c>
      <c r="G198" s="11">
        <v>5646.81</v>
      </c>
      <c r="H198" s="11">
        <v>11946.81</v>
      </c>
      <c r="I198" s="4">
        <v>5626.84</v>
      </c>
      <c r="J198" s="4">
        <v>0</v>
      </c>
      <c r="K198" s="5">
        <v>0</v>
      </c>
      <c r="L198" s="25"/>
      <c r="M198" s="11">
        <v>5626.84</v>
      </c>
      <c r="N198" s="25"/>
      <c r="O198" s="4">
        <v>6319.97</v>
      </c>
      <c r="P198" s="3">
        <v>0.52900899999999995</v>
      </c>
    </row>
    <row r="199" spans="1:16" x14ac:dyDescent="0.2">
      <c r="A199" s="2" t="s">
        <v>182</v>
      </c>
      <c r="B199" s="2" t="s">
        <v>63</v>
      </c>
      <c r="C199" s="2" t="s">
        <v>160</v>
      </c>
      <c r="D199" s="2" t="s">
        <v>159</v>
      </c>
      <c r="E199" s="2" t="s">
        <v>165</v>
      </c>
      <c r="F199" s="11">
        <v>0</v>
      </c>
      <c r="G199" s="11">
        <v>0</v>
      </c>
      <c r="H199" s="11">
        <v>0</v>
      </c>
      <c r="I199" s="4">
        <v>5145.1400000000003</v>
      </c>
      <c r="J199" s="4">
        <v>0</v>
      </c>
      <c r="K199" s="5">
        <v>0</v>
      </c>
      <c r="L199" s="25"/>
      <c r="M199" s="11">
        <v>5145.1400000000003</v>
      </c>
      <c r="N199" s="25"/>
      <c r="O199" s="4">
        <v>-5145.1400000000003</v>
      </c>
      <c r="P199" s="3">
        <v>0</v>
      </c>
    </row>
    <row r="200" spans="1:16" x14ac:dyDescent="0.2">
      <c r="A200" s="2" t="s">
        <v>182</v>
      </c>
      <c r="B200" s="2" t="s">
        <v>63</v>
      </c>
      <c r="C200" s="2" t="s">
        <v>160</v>
      </c>
      <c r="D200" s="2" t="s">
        <v>159</v>
      </c>
      <c r="E200" s="2" t="s">
        <v>162</v>
      </c>
      <c r="F200" s="11">
        <v>5600.3</v>
      </c>
      <c r="G200" s="11">
        <v>0</v>
      </c>
      <c r="H200" s="11">
        <v>5600.3</v>
      </c>
      <c r="I200" s="4">
        <v>4809.6400000000003</v>
      </c>
      <c r="J200" s="4">
        <v>0</v>
      </c>
      <c r="K200" s="5">
        <v>0</v>
      </c>
      <c r="L200" s="25"/>
      <c r="M200" s="11">
        <v>4809.6400000000003</v>
      </c>
      <c r="N200" s="25"/>
      <c r="O200" s="4">
        <v>790.66</v>
      </c>
      <c r="P200" s="3">
        <v>0.141182</v>
      </c>
    </row>
    <row r="201" spans="1:16" x14ac:dyDescent="0.2">
      <c r="A201" s="2" t="s">
        <v>182</v>
      </c>
      <c r="B201" s="2" t="s">
        <v>63</v>
      </c>
      <c r="C201" s="2" t="s">
        <v>160</v>
      </c>
      <c r="D201" s="2" t="s">
        <v>159</v>
      </c>
      <c r="E201" s="2" t="s">
        <v>158</v>
      </c>
      <c r="F201" s="11">
        <v>18500</v>
      </c>
      <c r="G201" s="11">
        <v>-5095.29</v>
      </c>
      <c r="H201" s="11">
        <v>13404.71</v>
      </c>
      <c r="I201" s="4">
        <v>6794.21</v>
      </c>
      <c r="J201" s="4">
        <v>0</v>
      </c>
      <c r="K201" s="5">
        <v>0</v>
      </c>
      <c r="L201" s="25"/>
      <c r="M201" s="11">
        <v>6794.21</v>
      </c>
      <c r="N201" s="25"/>
      <c r="O201" s="4">
        <v>6610.5</v>
      </c>
      <c r="P201" s="3">
        <v>0.49314799999999998</v>
      </c>
    </row>
    <row r="202" spans="1:16" x14ac:dyDescent="0.2">
      <c r="A202" s="2" t="s">
        <v>182</v>
      </c>
      <c r="B202" s="2" t="s">
        <v>63</v>
      </c>
      <c r="C202" s="2" t="s">
        <v>160</v>
      </c>
      <c r="D202" s="2" t="s">
        <v>159</v>
      </c>
      <c r="E202" s="2" t="s">
        <v>167</v>
      </c>
      <c r="F202" s="11">
        <v>175210.55</v>
      </c>
      <c r="G202" s="11">
        <v>-551.52</v>
      </c>
      <c r="H202" s="11">
        <v>174659.03</v>
      </c>
      <c r="I202" s="4">
        <v>159351.65</v>
      </c>
      <c r="J202" s="4">
        <v>0</v>
      </c>
      <c r="K202" s="5">
        <v>0</v>
      </c>
      <c r="L202" s="25"/>
      <c r="M202" s="11">
        <v>159351.65</v>
      </c>
      <c r="N202" s="25"/>
      <c r="O202" s="4">
        <v>15307.38</v>
      </c>
      <c r="P202" s="3">
        <v>8.7641999999999998E-2</v>
      </c>
    </row>
    <row r="203" spans="1:16" x14ac:dyDescent="0.2">
      <c r="A203" s="2" t="s">
        <v>181</v>
      </c>
      <c r="B203" s="2" t="s">
        <v>65</v>
      </c>
      <c r="C203" s="2" t="s">
        <v>160</v>
      </c>
      <c r="D203" s="2" t="s">
        <v>159</v>
      </c>
      <c r="E203" s="2" t="s">
        <v>163</v>
      </c>
      <c r="F203" s="11">
        <v>6000</v>
      </c>
      <c r="G203" s="11">
        <v>0</v>
      </c>
      <c r="H203" s="11">
        <v>6000</v>
      </c>
      <c r="I203" s="4">
        <v>3290.31</v>
      </c>
      <c r="J203" s="4">
        <v>0</v>
      </c>
      <c r="K203" s="5">
        <v>0</v>
      </c>
      <c r="L203" s="25"/>
      <c r="M203" s="11">
        <v>3290.31</v>
      </c>
      <c r="N203" s="25"/>
      <c r="O203" s="4">
        <v>2709.69</v>
      </c>
      <c r="P203" s="3">
        <v>0.45161499999999999</v>
      </c>
    </row>
    <row r="204" spans="1:16" x14ac:dyDescent="0.2">
      <c r="A204" s="2" t="s">
        <v>181</v>
      </c>
      <c r="B204" s="2" t="s">
        <v>65</v>
      </c>
      <c r="C204" s="2" t="s">
        <v>160</v>
      </c>
      <c r="D204" s="2" t="s">
        <v>159</v>
      </c>
      <c r="E204" s="2" t="s">
        <v>162</v>
      </c>
      <c r="F204" s="11">
        <v>823.2</v>
      </c>
      <c r="G204" s="11">
        <v>0</v>
      </c>
      <c r="H204" s="11">
        <v>823.2</v>
      </c>
      <c r="I204" s="4">
        <v>324.81</v>
      </c>
      <c r="J204" s="4">
        <v>0</v>
      </c>
      <c r="K204" s="5">
        <v>0</v>
      </c>
      <c r="L204" s="25"/>
      <c r="M204" s="11">
        <v>324.81</v>
      </c>
      <c r="N204" s="25"/>
      <c r="O204" s="4">
        <v>498.39</v>
      </c>
      <c r="P204" s="3">
        <v>0.60543000000000002</v>
      </c>
    </row>
    <row r="205" spans="1:16" x14ac:dyDescent="0.2">
      <c r="A205" s="2" t="s">
        <v>181</v>
      </c>
      <c r="B205" s="2" t="s">
        <v>65</v>
      </c>
      <c r="C205" s="2" t="s">
        <v>160</v>
      </c>
      <c r="D205" s="2" t="s">
        <v>159</v>
      </c>
      <c r="E205" s="2" t="s">
        <v>158</v>
      </c>
      <c r="F205" s="11">
        <v>23400</v>
      </c>
      <c r="G205" s="11">
        <v>0</v>
      </c>
      <c r="H205" s="11">
        <v>23400</v>
      </c>
      <c r="I205" s="4">
        <v>8310.1299999999992</v>
      </c>
      <c r="J205" s="4">
        <v>0</v>
      </c>
      <c r="K205" s="5">
        <v>0</v>
      </c>
      <c r="L205" s="25"/>
      <c r="M205" s="11">
        <v>8310.1299999999992</v>
      </c>
      <c r="N205" s="25"/>
      <c r="O205" s="4">
        <v>15089.87</v>
      </c>
      <c r="P205" s="3">
        <v>0.64486600000000005</v>
      </c>
    </row>
    <row r="206" spans="1:16" x14ac:dyDescent="0.2">
      <c r="A206" s="2" t="s">
        <v>180</v>
      </c>
      <c r="B206" s="2" t="s">
        <v>66</v>
      </c>
      <c r="C206" s="2" t="s">
        <v>160</v>
      </c>
      <c r="D206" s="2" t="s">
        <v>159</v>
      </c>
      <c r="E206" s="2" t="s">
        <v>163</v>
      </c>
      <c r="F206" s="11">
        <v>1900</v>
      </c>
      <c r="G206" s="11">
        <v>0</v>
      </c>
      <c r="H206" s="11">
        <v>1900</v>
      </c>
      <c r="I206" s="4">
        <v>1109.94</v>
      </c>
      <c r="J206" s="4">
        <v>0</v>
      </c>
      <c r="K206" s="5">
        <v>0</v>
      </c>
      <c r="L206" s="25"/>
      <c r="M206" s="11">
        <v>1109.94</v>
      </c>
      <c r="N206" s="25"/>
      <c r="O206" s="4">
        <v>790.06</v>
      </c>
      <c r="P206" s="3">
        <v>0.415821</v>
      </c>
    </row>
    <row r="207" spans="1:16" x14ac:dyDescent="0.2">
      <c r="A207" s="2" t="s">
        <v>180</v>
      </c>
      <c r="B207" s="2" t="s">
        <v>66</v>
      </c>
      <c r="C207" s="2" t="s">
        <v>160</v>
      </c>
      <c r="D207" s="2" t="s">
        <v>159</v>
      </c>
      <c r="E207" s="2" t="s">
        <v>162</v>
      </c>
      <c r="F207" s="11">
        <v>188.66</v>
      </c>
      <c r="G207" s="11">
        <v>0</v>
      </c>
      <c r="H207" s="11">
        <v>188.66</v>
      </c>
      <c r="I207" s="4">
        <v>132.66999999999999</v>
      </c>
      <c r="J207" s="4">
        <v>0</v>
      </c>
      <c r="K207" s="5">
        <v>0</v>
      </c>
      <c r="L207" s="25"/>
      <c r="M207" s="11">
        <v>132.66999999999999</v>
      </c>
      <c r="N207" s="25"/>
      <c r="O207" s="4">
        <v>55.99</v>
      </c>
      <c r="P207" s="3">
        <v>0.29677700000000001</v>
      </c>
    </row>
    <row r="208" spans="1:16" x14ac:dyDescent="0.2">
      <c r="A208" s="2" t="s">
        <v>180</v>
      </c>
      <c r="B208" s="2" t="s">
        <v>66</v>
      </c>
      <c r="C208" s="2" t="s">
        <v>160</v>
      </c>
      <c r="D208" s="2" t="s">
        <v>159</v>
      </c>
      <c r="E208" s="2" t="s">
        <v>158</v>
      </c>
      <c r="F208" s="11">
        <v>4838</v>
      </c>
      <c r="G208" s="11">
        <v>0</v>
      </c>
      <c r="H208" s="11">
        <v>4838</v>
      </c>
      <c r="I208" s="4">
        <v>3628.2</v>
      </c>
      <c r="J208" s="4">
        <v>0</v>
      </c>
      <c r="K208" s="5">
        <v>0</v>
      </c>
      <c r="L208" s="25"/>
      <c r="M208" s="11">
        <v>3628.2</v>
      </c>
      <c r="N208" s="25"/>
      <c r="O208" s="4">
        <v>1209.8</v>
      </c>
      <c r="P208" s="3">
        <v>0.25006200000000001</v>
      </c>
    </row>
    <row r="209" spans="1:16" x14ac:dyDescent="0.2">
      <c r="A209" s="2" t="s">
        <v>179</v>
      </c>
      <c r="B209" s="2" t="s">
        <v>67</v>
      </c>
      <c r="C209" s="2" t="s">
        <v>160</v>
      </c>
      <c r="D209" s="2" t="s">
        <v>159</v>
      </c>
      <c r="E209" s="2" t="s">
        <v>163</v>
      </c>
      <c r="F209" s="11">
        <v>35000</v>
      </c>
      <c r="G209" s="11">
        <v>0</v>
      </c>
      <c r="H209" s="11">
        <v>35000</v>
      </c>
      <c r="I209" s="4">
        <v>26617.58</v>
      </c>
      <c r="J209" s="4">
        <v>0</v>
      </c>
      <c r="K209" s="5">
        <v>0</v>
      </c>
      <c r="L209" s="25"/>
      <c r="M209" s="11">
        <v>26617.58</v>
      </c>
      <c r="N209" s="25"/>
      <c r="O209" s="4">
        <v>8382.42</v>
      </c>
      <c r="P209" s="3">
        <v>0.23949799999999999</v>
      </c>
    </row>
    <row r="210" spans="1:16" x14ac:dyDescent="0.2">
      <c r="A210" s="2" t="s">
        <v>179</v>
      </c>
      <c r="B210" s="2" t="s">
        <v>67</v>
      </c>
      <c r="C210" s="2" t="s">
        <v>160</v>
      </c>
      <c r="D210" s="2" t="s">
        <v>159</v>
      </c>
      <c r="E210" s="2" t="s">
        <v>162</v>
      </c>
      <c r="F210" s="11">
        <v>2038.4</v>
      </c>
      <c r="G210" s="11">
        <v>0</v>
      </c>
      <c r="H210" s="11">
        <v>2038.4</v>
      </c>
      <c r="I210" s="4">
        <v>1626.17</v>
      </c>
      <c r="J210" s="4">
        <v>0</v>
      </c>
      <c r="K210" s="5">
        <v>0</v>
      </c>
      <c r="L210" s="25"/>
      <c r="M210" s="11">
        <v>1626.17</v>
      </c>
      <c r="N210" s="25"/>
      <c r="O210" s="4">
        <v>412.23</v>
      </c>
      <c r="P210" s="3">
        <v>0.202232</v>
      </c>
    </row>
    <row r="211" spans="1:16" x14ac:dyDescent="0.2">
      <c r="A211" s="2" t="s">
        <v>179</v>
      </c>
      <c r="B211" s="2" t="s">
        <v>67</v>
      </c>
      <c r="C211" s="2" t="s">
        <v>160</v>
      </c>
      <c r="D211" s="2" t="s">
        <v>159</v>
      </c>
      <c r="E211" s="2" t="s">
        <v>158</v>
      </c>
      <c r="F211" s="11">
        <v>37800</v>
      </c>
      <c r="G211" s="11">
        <v>0</v>
      </c>
      <c r="H211" s="11">
        <v>37800</v>
      </c>
      <c r="I211" s="4">
        <v>31459.98</v>
      </c>
      <c r="J211" s="4">
        <v>0</v>
      </c>
      <c r="K211" s="5">
        <v>0</v>
      </c>
      <c r="L211" s="25"/>
      <c r="M211" s="11">
        <v>31459.98</v>
      </c>
      <c r="N211" s="25"/>
      <c r="O211" s="4">
        <v>6340.02</v>
      </c>
      <c r="P211" s="3">
        <v>0.16772500000000001</v>
      </c>
    </row>
    <row r="212" spans="1:16" x14ac:dyDescent="0.2">
      <c r="A212" s="2" t="s">
        <v>178</v>
      </c>
      <c r="B212" s="2" t="s">
        <v>68</v>
      </c>
      <c r="C212" s="2" t="s">
        <v>160</v>
      </c>
      <c r="D212" s="2" t="s">
        <v>159</v>
      </c>
      <c r="E212" s="2" t="s">
        <v>163</v>
      </c>
      <c r="F212" s="11">
        <v>30650</v>
      </c>
      <c r="G212" s="11">
        <v>-2910</v>
      </c>
      <c r="H212" s="11">
        <v>27740</v>
      </c>
      <c r="I212" s="4">
        <v>5322.59</v>
      </c>
      <c r="J212" s="4">
        <v>0</v>
      </c>
      <c r="K212" s="5">
        <v>0</v>
      </c>
      <c r="L212" s="25"/>
      <c r="M212" s="11">
        <v>5322.59</v>
      </c>
      <c r="N212" s="25"/>
      <c r="O212" s="4">
        <v>22417.41</v>
      </c>
      <c r="P212" s="3">
        <v>0.80812600000000001</v>
      </c>
    </row>
    <row r="213" spans="1:16" x14ac:dyDescent="0.2">
      <c r="A213" s="2" t="s">
        <v>178</v>
      </c>
      <c r="B213" s="2" t="s">
        <v>68</v>
      </c>
      <c r="C213" s="2" t="s">
        <v>160</v>
      </c>
      <c r="D213" s="2" t="s">
        <v>159</v>
      </c>
      <c r="E213" s="2" t="s">
        <v>162</v>
      </c>
      <c r="F213" s="11">
        <v>4828.1899999999996</v>
      </c>
      <c r="G213" s="11">
        <v>0</v>
      </c>
      <c r="H213" s="11">
        <v>4828.1899999999996</v>
      </c>
      <c r="I213" s="4">
        <v>3891.61</v>
      </c>
      <c r="J213" s="4">
        <v>0</v>
      </c>
      <c r="K213" s="5">
        <v>0</v>
      </c>
      <c r="L213" s="25"/>
      <c r="M213" s="11">
        <v>3891.61</v>
      </c>
      <c r="N213" s="25"/>
      <c r="O213" s="4">
        <v>936.58</v>
      </c>
      <c r="P213" s="3">
        <v>0.19398199999999999</v>
      </c>
    </row>
    <row r="214" spans="1:16" x14ac:dyDescent="0.2">
      <c r="A214" s="2" t="s">
        <v>178</v>
      </c>
      <c r="B214" s="2" t="s">
        <v>68</v>
      </c>
      <c r="C214" s="2" t="s">
        <v>160</v>
      </c>
      <c r="D214" s="2" t="s">
        <v>159</v>
      </c>
      <c r="E214" s="2" t="s">
        <v>158</v>
      </c>
      <c r="F214" s="11">
        <v>35040</v>
      </c>
      <c r="G214" s="11">
        <v>0</v>
      </c>
      <c r="H214" s="11">
        <v>35040</v>
      </c>
      <c r="I214" s="4">
        <v>24007.919999999998</v>
      </c>
      <c r="J214" s="4">
        <v>0</v>
      </c>
      <c r="K214" s="5">
        <v>0</v>
      </c>
      <c r="L214" s="25"/>
      <c r="M214" s="11">
        <v>24007.919999999998</v>
      </c>
      <c r="N214" s="25"/>
      <c r="O214" s="4">
        <v>11032.08</v>
      </c>
      <c r="P214" s="3">
        <v>0.31484200000000001</v>
      </c>
    </row>
    <row r="215" spans="1:16" x14ac:dyDescent="0.2">
      <c r="A215" s="2" t="s">
        <v>178</v>
      </c>
      <c r="B215" s="2" t="s">
        <v>68</v>
      </c>
      <c r="C215" s="2" t="s">
        <v>160</v>
      </c>
      <c r="D215" s="2" t="s">
        <v>159</v>
      </c>
      <c r="E215" s="2" t="s">
        <v>167</v>
      </c>
      <c r="F215" s="11">
        <v>106745.28</v>
      </c>
      <c r="G215" s="11">
        <v>2910</v>
      </c>
      <c r="H215" s="11">
        <v>109655.28</v>
      </c>
      <c r="I215" s="4">
        <v>109655.62</v>
      </c>
      <c r="J215" s="4">
        <v>0</v>
      </c>
      <c r="K215" s="5">
        <v>0</v>
      </c>
      <c r="L215" s="25"/>
      <c r="M215" s="11">
        <v>109655.62</v>
      </c>
      <c r="N215" s="25"/>
      <c r="O215" s="4">
        <v>-0.34</v>
      </c>
      <c r="P215" s="3">
        <v>-3.0000000000000001E-6</v>
      </c>
    </row>
    <row r="216" spans="1:16" x14ac:dyDescent="0.2">
      <c r="A216" s="2" t="s">
        <v>177</v>
      </c>
      <c r="B216" s="2" t="s">
        <v>70</v>
      </c>
      <c r="C216" s="2" t="s">
        <v>160</v>
      </c>
      <c r="D216" s="2" t="s">
        <v>159</v>
      </c>
      <c r="E216" s="2" t="s">
        <v>163</v>
      </c>
      <c r="F216" s="11">
        <v>5250</v>
      </c>
      <c r="G216" s="11">
        <v>0</v>
      </c>
      <c r="H216" s="11">
        <v>5250</v>
      </c>
      <c r="I216" s="4">
        <v>5609.27</v>
      </c>
      <c r="J216" s="4">
        <v>0</v>
      </c>
      <c r="K216" s="5">
        <v>0</v>
      </c>
      <c r="L216" s="25"/>
      <c r="M216" s="11">
        <v>5609.27</v>
      </c>
      <c r="N216" s="25"/>
      <c r="O216" s="4">
        <v>-359.27</v>
      </c>
      <c r="P216" s="3">
        <v>-6.8432000000000007E-2</v>
      </c>
    </row>
    <row r="217" spans="1:16" x14ac:dyDescent="0.2">
      <c r="A217" s="2" t="s">
        <v>177</v>
      </c>
      <c r="B217" s="2" t="s">
        <v>70</v>
      </c>
      <c r="C217" s="2" t="s">
        <v>160</v>
      </c>
      <c r="D217" s="2" t="s">
        <v>159</v>
      </c>
      <c r="E217" s="2" t="s">
        <v>162</v>
      </c>
      <c r="F217" s="11">
        <v>147</v>
      </c>
      <c r="G217" s="11">
        <v>0</v>
      </c>
      <c r="H217" s="11">
        <v>147</v>
      </c>
      <c r="I217" s="4">
        <v>157.06</v>
      </c>
      <c r="J217" s="4">
        <v>0</v>
      </c>
      <c r="K217" s="5">
        <v>0</v>
      </c>
      <c r="L217" s="25"/>
      <c r="M217" s="11">
        <v>157.06</v>
      </c>
      <c r="N217" s="25"/>
      <c r="O217" s="4">
        <v>-10.06</v>
      </c>
      <c r="P217" s="3">
        <v>-6.8434999999999996E-2</v>
      </c>
    </row>
    <row r="218" spans="1:16" x14ac:dyDescent="0.2">
      <c r="A218" s="2" t="s">
        <v>176</v>
      </c>
      <c r="B218" s="2" t="s">
        <v>71</v>
      </c>
      <c r="C218" s="2" t="s">
        <v>160</v>
      </c>
      <c r="D218" s="2" t="s">
        <v>159</v>
      </c>
      <c r="E218" s="2" t="s">
        <v>163</v>
      </c>
      <c r="F218" s="11">
        <v>6000</v>
      </c>
      <c r="G218" s="11">
        <v>0</v>
      </c>
      <c r="H218" s="11">
        <v>6000</v>
      </c>
      <c r="I218" s="4">
        <v>1383.93</v>
      </c>
      <c r="J218" s="4">
        <v>0</v>
      </c>
      <c r="K218" s="5">
        <v>0</v>
      </c>
      <c r="L218" s="25"/>
      <c r="M218" s="11">
        <v>1383.93</v>
      </c>
      <c r="N218" s="25"/>
      <c r="O218" s="4">
        <v>4616.07</v>
      </c>
      <c r="P218" s="3">
        <v>0.76934499999999995</v>
      </c>
    </row>
    <row r="219" spans="1:16" x14ac:dyDescent="0.2">
      <c r="A219" s="2" t="s">
        <v>176</v>
      </c>
      <c r="B219" s="2" t="s">
        <v>71</v>
      </c>
      <c r="C219" s="2" t="s">
        <v>160</v>
      </c>
      <c r="D219" s="2" t="s">
        <v>159</v>
      </c>
      <c r="E219" s="2" t="s">
        <v>162</v>
      </c>
      <c r="F219" s="11">
        <v>168</v>
      </c>
      <c r="G219" s="11">
        <v>0</v>
      </c>
      <c r="H219" s="11">
        <v>168</v>
      </c>
      <c r="I219" s="4">
        <v>38.75</v>
      </c>
      <c r="J219" s="4">
        <v>0</v>
      </c>
      <c r="K219" s="5">
        <v>0</v>
      </c>
      <c r="L219" s="25"/>
      <c r="M219" s="11">
        <v>38.75</v>
      </c>
      <c r="N219" s="25"/>
      <c r="O219" s="4">
        <v>129.25</v>
      </c>
      <c r="P219" s="3">
        <v>0.76934499999999995</v>
      </c>
    </row>
    <row r="220" spans="1:16" x14ac:dyDescent="0.2">
      <c r="A220" s="2" t="s">
        <v>175</v>
      </c>
      <c r="B220" s="2" t="s">
        <v>266</v>
      </c>
      <c r="C220" s="2" t="s">
        <v>160</v>
      </c>
      <c r="D220" s="2" t="s">
        <v>159</v>
      </c>
      <c r="E220" s="2" t="s">
        <v>163</v>
      </c>
      <c r="F220" s="11">
        <v>0</v>
      </c>
      <c r="G220" s="11">
        <v>0</v>
      </c>
      <c r="H220" s="11">
        <v>0</v>
      </c>
      <c r="I220" s="4">
        <v>5.51</v>
      </c>
      <c r="J220" s="4">
        <v>0</v>
      </c>
      <c r="K220" s="5">
        <v>0</v>
      </c>
      <c r="L220" s="25"/>
      <c r="M220" s="11">
        <v>5.51</v>
      </c>
      <c r="N220" s="25"/>
      <c r="O220" s="4">
        <v>-5.51</v>
      </c>
      <c r="P220" s="3">
        <v>0</v>
      </c>
    </row>
    <row r="221" spans="1:16" x14ac:dyDescent="0.2">
      <c r="A221" s="2" t="s">
        <v>175</v>
      </c>
      <c r="B221" s="2" t="s">
        <v>266</v>
      </c>
      <c r="C221" s="2" t="s">
        <v>160</v>
      </c>
      <c r="D221" s="2" t="s">
        <v>159</v>
      </c>
      <c r="E221" s="2" t="s">
        <v>162</v>
      </c>
      <c r="F221" s="11">
        <v>0</v>
      </c>
      <c r="G221" s="11">
        <v>0</v>
      </c>
      <c r="H221" s="11">
        <v>0</v>
      </c>
      <c r="I221" s="4">
        <v>0.15</v>
      </c>
      <c r="J221" s="4">
        <v>0</v>
      </c>
      <c r="K221" s="5">
        <v>0</v>
      </c>
      <c r="L221" s="25"/>
      <c r="M221" s="11">
        <v>0.15</v>
      </c>
      <c r="N221" s="25"/>
      <c r="O221" s="4">
        <v>-0.15</v>
      </c>
      <c r="P221" s="3">
        <v>0</v>
      </c>
    </row>
    <row r="222" spans="1:16" x14ac:dyDescent="0.2">
      <c r="A222" s="2" t="s">
        <v>175</v>
      </c>
      <c r="B222" s="2" t="s">
        <v>266</v>
      </c>
      <c r="C222" s="2" t="s">
        <v>160</v>
      </c>
      <c r="D222" s="2" t="s">
        <v>159</v>
      </c>
      <c r="E222" s="2" t="s">
        <v>158</v>
      </c>
      <c r="F222" s="11">
        <v>0</v>
      </c>
      <c r="G222" s="11">
        <v>0</v>
      </c>
      <c r="H222" s="11">
        <v>0</v>
      </c>
      <c r="I222" s="4">
        <v>0</v>
      </c>
      <c r="J222" s="4">
        <v>0</v>
      </c>
      <c r="K222" s="5">
        <v>0</v>
      </c>
      <c r="L222" s="25"/>
      <c r="M222" s="11">
        <v>0</v>
      </c>
      <c r="N222" s="25"/>
      <c r="O222" s="4">
        <v>0</v>
      </c>
      <c r="P222" s="3">
        <v>0</v>
      </c>
    </row>
    <row r="223" spans="1:16" x14ac:dyDescent="0.2">
      <c r="A223" s="2" t="s">
        <v>174</v>
      </c>
      <c r="B223" s="2" t="s">
        <v>72</v>
      </c>
      <c r="C223" s="2" t="s">
        <v>160</v>
      </c>
      <c r="D223" s="2" t="s">
        <v>159</v>
      </c>
      <c r="E223" s="2" t="s">
        <v>163</v>
      </c>
      <c r="F223" s="11">
        <v>64089</v>
      </c>
      <c r="G223" s="11">
        <v>0</v>
      </c>
      <c r="H223" s="11">
        <v>64089</v>
      </c>
      <c r="I223" s="4">
        <v>63051.02</v>
      </c>
      <c r="J223" s="4">
        <v>0</v>
      </c>
      <c r="K223" s="5">
        <v>0</v>
      </c>
      <c r="L223" s="25"/>
      <c r="M223" s="11">
        <v>63051.02</v>
      </c>
      <c r="N223" s="25"/>
      <c r="O223" s="4">
        <v>1037.98</v>
      </c>
      <c r="P223" s="3">
        <v>1.6195999999999999E-2</v>
      </c>
    </row>
    <row r="224" spans="1:16" x14ac:dyDescent="0.2">
      <c r="A224" s="2" t="s">
        <v>174</v>
      </c>
      <c r="B224" s="2" t="s">
        <v>72</v>
      </c>
      <c r="C224" s="2" t="s">
        <v>160</v>
      </c>
      <c r="D224" s="2" t="s">
        <v>159</v>
      </c>
      <c r="E224" s="2" t="s">
        <v>162</v>
      </c>
      <c r="F224" s="11">
        <v>1794.49</v>
      </c>
      <c r="G224" s="11">
        <v>0</v>
      </c>
      <c r="H224" s="11">
        <v>1794.49</v>
      </c>
      <c r="I224" s="4">
        <v>1765.43</v>
      </c>
      <c r="J224" s="4">
        <v>0</v>
      </c>
      <c r="K224" s="5">
        <v>0</v>
      </c>
      <c r="L224" s="25"/>
      <c r="M224" s="11">
        <v>1765.43</v>
      </c>
      <c r="N224" s="25"/>
      <c r="O224" s="4">
        <v>29.06</v>
      </c>
      <c r="P224" s="3">
        <v>1.6194E-2</v>
      </c>
    </row>
    <row r="225" spans="1:16" x14ac:dyDescent="0.2">
      <c r="A225" s="2" t="s">
        <v>173</v>
      </c>
      <c r="B225" s="2" t="s">
        <v>73</v>
      </c>
      <c r="C225" s="2" t="s">
        <v>160</v>
      </c>
      <c r="D225" s="2" t="s">
        <v>159</v>
      </c>
      <c r="E225" s="2" t="s">
        <v>163</v>
      </c>
      <c r="F225" s="11">
        <v>19912</v>
      </c>
      <c r="G225" s="11">
        <v>0</v>
      </c>
      <c r="H225" s="11">
        <v>19912</v>
      </c>
      <c r="I225" s="4">
        <v>17860.650000000001</v>
      </c>
      <c r="J225" s="4">
        <v>0</v>
      </c>
      <c r="K225" s="5">
        <v>0</v>
      </c>
      <c r="L225" s="25"/>
      <c r="M225" s="11">
        <v>17860.650000000001</v>
      </c>
      <c r="N225" s="25"/>
      <c r="O225" s="4">
        <v>2051.35</v>
      </c>
      <c r="P225" s="3">
        <v>0.103021</v>
      </c>
    </row>
    <row r="226" spans="1:16" x14ac:dyDescent="0.2">
      <c r="A226" s="2" t="s">
        <v>173</v>
      </c>
      <c r="B226" s="2" t="s">
        <v>73</v>
      </c>
      <c r="C226" s="2" t="s">
        <v>160</v>
      </c>
      <c r="D226" s="2" t="s">
        <v>159</v>
      </c>
      <c r="E226" s="2" t="s">
        <v>162</v>
      </c>
      <c r="F226" s="11">
        <v>1630.55</v>
      </c>
      <c r="G226" s="11">
        <v>0</v>
      </c>
      <c r="H226" s="11">
        <v>1630.55</v>
      </c>
      <c r="I226" s="4">
        <v>976</v>
      </c>
      <c r="J226" s="4">
        <v>0</v>
      </c>
      <c r="K226" s="5">
        <v>0</v>
      </c>
      <c r="L226" s="25"/>
      <c r="M226" s="11">
        <v>976</v>
      </c>
      <c r="N226" s="25"/>
      <c r="O226" s="4">
        <v>654.54999999999995</v>
      </c>
      <c r="P226" s="3">
        <v>0.40142899999999998</v>
      </c>
    </row>
    <row r="227" spans="1:16" x14ac:dyDescent="0.2">
      <c r="A227" s="2" t="s">
        <v>173</v>
      </c>
      <c r="B227" s="2" t="s">
        <v>73</v>
      </c>
      <c r="C227" s="2" t="s">
        <v>160</v>
      </c>
      <c r="D227" s="2" t="s">
        <v>159</v>
      </c>
      <c r="E227" s="2" t="s">
        <v>158</v>
      </c>
      <c r="F227" s="11">
        <v>38322</v>
      </c>
      <c r="G227" s="11">
        <v>0</v>
      </c>
      <c r="H227" s="11">
        <v>38322</v>
      </c>
      <c r="I227" s="4">
        <v>16996.28</v>
      </c>
      <c r="J227" s="4">
        <v>0</v>
      </c>
      <c r="K227" s="5">
        <v>0</v>
      </c>
      <c r="L227" s="25"/>
      <c r="M227" s="11">
        <v>16996.28</v>
      </c>
      <c r="N227" s="25"/>
      <c r="O227" s="4">
        <v>21325.72</v>
      </c>
      <c r="P227" s="3">
        <v>0.55648799999999998</v>
      </c>
    </row>
    <row r="228" spans="1:16" x14ac:dyDescent="0.2">
      <c r="A228" s="2" t="s">
        <v>172</v>
      </c>
      <c r="B228" s="2" t="s">
        <v>74</v>
      </c>
      <c r="C228" s="2" t="s">
        <v>160</v>
      </c>
      <c r="D228" s="2" t="s">
        <v>159</v>
      </c>
      <c r="E228" s="2" t="s">
        <v>163</v>
      </c>
      <c r="F228" s="11">
        <v>6500</v>
      </c>
      <c r="G228" s="11">
        <v>0</v>
      </c>
      <c r="H228" s="11">
        <v>6500</v>
      </c>
      <c r="I228" s="4">
        <v>5848.5</v>
      </c>
      <c r="J228" s="4">
        <v>0</v>
      </c>
      <c r="K228" s="5">
        <v>0</v>
      </c>
      <c r="L228" s="25"/>
      <c r="M228" s="11">
        <v>5848.5</v>
      </c>
      <c r="N228" s="25"/>
      <c r="O228" s="4">
        <v>651.5</v>
      </c>
      <c r="P228" s="3">
        <v>0.100231</v>
      </c>
    </row>
    <row r="229" spans="1:16" x14ac:dyDescent="0.2">
      <c r="A229" s="2" t="s">
        <v>172</v>
      </c>
      <c r="B229" s="2" t="s">
        <v>74</v>
      </c>
      <c r="C229" s="2" t="s">
        <v>160</v>
      </c>
      <c r="D229" s="2" t="s">
        <v>159</v>
      </c>
      <c r="E229" s="2" t="s">
        <v>162</v>
      </c>
      <c r="F229" s="11">
        <v>2589.44</v>
      </c>
      <c r="G229" s="11">
        <v>0</v>
      </c>
      <c r="H229" s="11">
        <v>2589.44</v>
      </c>
      <c r="I229" s="4">
        <v>1847.66</v>
      </c>
      <c r="J229" s="4">
        <v>0</v>
      </c>
      <c r="K229" s="5">
        <v>0</v>
      </c>
      <c r="L229" s="25"/>
      <c r="M229" s="11">
        <v>1847.66</v>
      </c>
      <c r="N229" s="25"/>
      <c r="O229" s="4">
        <v>741.78</v>
      </c>
      <c r="P229" s="3">
        <v>0.28646300000000002</v>
      </c>
    </row>
    <row r="230" spans="1:16" x14ac:dyDescent="0.2">
      <c r="A230" s="2" t="s">
        <v>172</v>
      </c>
      <c r="B230" s="2" t="s">
        <v>74</v>
      </c>
      <c r="C230" s="2" t="s">
        <v>160</v>
      </c>
      <c r="D230" s="2" t="s">
        <v>159</v>
      </c>
      <c r="E230" s="2" t="s">
        <v>158</v>
      </c>
      <c r="F230" s="11">
        <v>85980</v>
      </c>
      <c r="G230" s="11">
        <v>0</v>
      </c>
      <c r="H230" s="11">
        <v>85980</v>
      </c>
      <c r="I230" s="4">
        <v>60139.7</v>
      </c>
      <c r="J230" s="4">
        <v>0</v>
      </c>
      <c r="K230" s="5">
        <v>0</v>
      </c>
      <c r="L230" s="25"/>
      <c r="M230" s="11">
        <v>60139.7</v>
      </c>
      <c r="N230" s="25"/>
      <c r="O230" s="4">
        <v>25840.3</v>
      </c>
      <c r="P230" s="3">
        <v>0.30053800000000003</v>
      </c>
    </row>
    <row r="231" spans="1:16" x14ac:dyDescent="0.2">
      <c r="A231" s="2" t="s">
        <v>171</v>
      </c>
      <c r="B231" s="2" t="s">
        <v>75</v>
      </c>
      <c r="C231" s="2" t="s">
        <v>160</v>
      </c>
      <c r="D231" s="2" t="s">
        <v>159</v>
      </c>
      <c r="E231" s="2" t="s">
        <v>163</v>
      </c>
      <c r="F231" s="11">
        <v>9300</v>
      </c>
      <c r="G231" s="11">
        <v>0</v>
      </c>
      <c r="H231" s="11">
        <v>9300</v>
      </c>
      <c r="I231" s="4">
        <v>8310.07</v>
      </c>
      <c r="J231" s="4">
        <v>0</v>
      </c>
      <c r="K231" s="5">
        <v>0</v>
      </c>
      <c r="L231" s="25"/>
      <c r="M231" s="11">
        <v>8310.07</v>
      </c>
      <c r="N231" s="25"/>
      <c r="O231" s="4">
        <v>989.93</v>
      </c>
      <c r="P231" s="3">
        <v>0.106444</v>
      </c>
    </row>
    <row r="232" spans="1:16" x14ac:dyDescent="0.2">
      <c r="A232" s="2" t="s">
        <v>171</v>
      </c>
      <c r="B232" s="2" t="s">
        <v>75</v>
      </c>
      <c r="C232" s="2" t="s">
        <v>160</v>
      </c>
      <c r="D232" s="2" t="s">
        <v>159</v>
      </c>
      <c r="E232" s="2" t="s">
        <v>162</v>
      </c>
      <c r="F232" s="11">
        <v>260.39999999999998</v>
      </c>
      <c r="G232" s="11">
        <v>0</v>
      </c>
      <c r="H232" s="11">
        <v>260.39999999999998</v>
      </c>
      <c r="I232" s="4">
        <v>232.68</v>
      </c>
      <c r="J232" s="4">
        <v>0</v>
      </c>
      <c r="K232" s="5">
        <v>0</v>
      </c>
      <c r="L232" s="25"/>
      <c r="M232" s="11">
        <v>232.68</v>
      </c>
      <c r="N232" s="25"/>
      <c r="O232" s="4">
        <v>27.72</v>
      </c>
      <c r="P232" s="3">
        <v>0.106452</v>
      </c>
    </row>
    <row r="233" spans="1:16" x14ac:dyDescent="0.2">
      <c r="A233" s="2" t="s">
        <v>170</v>
      </c>
      <c r="B233" s="2" t="s">
        <v>76</v>
      </c>
      <c r="C233" s="2" t="s">
        <v>160</v>
      </c>
      <c r="D233" s="2" t="s">
        <v>159</v>
      </c>
      <c r="E233" s="2" t="s">
        <v>163</v>
      </c>
      <c r="F233" s="11">
        <v>8000</v>
      </c>
      <c r="G233" s="11">
        <v>0</v>
      </c>
      <c r="H233" s="11">
        <v>8000</v>
      </c>
      <c r="I233" s="4">
        <v>2995.72</v>
      </c>
      <c r="J233" s="4">
        <v>0</v>
      </c>
      <c r="K233" s="5">
        <v>0</v>
      </c>
      <c r="L233" s="25"/>
      <c r="M233" s="11">
        <v>2995.72</v>
      </c>
      <c r="N233" s="25"/>
      <c r="O233" s="4">
        <v>5004.28</v>
      </c>
      <c r="P233" s="3">
        <v>0.62553499999999995</v>
      </c>
    </row>
    <row r="234" spans="1:16" x14ac:dyDescent="0.2">
      <c r="A234" s="2" t="s">
        <v>170</v>
      </c>
      <c r="B234" s="2" t="s">
        <v>76</v>
      </c>
      <c r="C234" s="2" t="s">
        <v>160</v>
      </c>
      <c r="D234" s="2" t="s">
        <v>159</v>
      </c>
      <c r="E234" s="2" t="s">
        <v>162</v>
      </c>
      <c r="F234" s="11">
        <v>224</v>
      </c>
      <c r="G234" s="11">
        <v>0</v>
      </c>
      <c r="H234" s="11">
        <v>224</v>
      </c>
      <c r="I234" s="4">
        <v>83.88</v>
      </c>
      <c r="J234" s="4">
        <v>0</v>
      </c>
      <c r="K234" s="5">
        <v>0</v>
      </c>
      <c r="L234" s="25"/>
      <c r="M234" s="11">
        <v>83.88</v>
      </c>
      <c r="N234" s="25"/>
      <c r="O234" s="4">
        <v>140.12</v>
      </c>
      <c r="P234" s="3">
        <v>0.62553599999999998</v>
      </c>
    </row>
    <row r="235" spans="1:16" x14ac:dyDescent="0.2">
      <c r="A235" s="2" t="s">
        <v>169</v>
      </c>
      <c r="B235" s="2" t="s">
        <v>78</v>
      </c>
      <c r="C235" s="2" t="s">
        <v>160</v>
      </c>
      <c r="D235" s="2" t="s">
        <v>159</v>
      </c>
      <c r="E235" s="2" t="s">
        <v>163</v>
      </c>
      <c r="F235" s="11">
        <v>16500</v>
      </c>
      <c r="G235" s="11">
        <v>0</v>
      </c>
      <c r="H235" s="11">
        <v>16500</v>
      </c>
      <c r="I235" s="4">
        <v>8560.4500000000007</v>
      </c>
      <c r="J235" s="4">
        <v>0</v>
      </c>
      <c r="K235" s="5">
        <v>0</v>
      </c>
      <c r="L235" s="25"/>
      <c r="M235" s="11">
        <v>8560.4500000000007</v>
      </c>
      <c r="N235" s="25"/>
      <c r="O235" s="4">
        <v>7939.55</v>
      </c>
      <c r="P235" s="3">
        <v>0.48118499999999997</v>
      </c>
    </row>
    <row r="236" spans="1:16" x14ac:dyDescent="0.2">
      <c r="A236" s="2" t="s">
        <v>169</v>
      </c>
      <c r="B236" s="2" t="s">
        <v>78</v>
      </c>
      <c r="C236" s="2" t="s">
        <v>160</v>
      </c>
      <c r="D236" s="2" t="s">
        <v>159</v>
      </c>
      <c r="E236" s="2" t="s">
        <v>162</v>
      </c>
      <c r="F236" s="11">
        <v>462</v>
      </c>
      <c r="G236" s="11">
        <v>0</v>
      </c>
      <c r="H236" s="11">
        <v>462</v>
      </c>
      <c r="I236" s="4">
        <v>239.69</v>
      </c>
      <c r="J236" s="4">
        <v>0</v>
      </c>
      <c r="K236" s="5">
        <v>0</v>
      </c>
      <c r="L236" s="25"/>
      <c r="M236" s="11">
        <v>239.69</v>
      </c>
      <c r="N236" s="25"/>
      <c r="O236" s="4">
        <v>222.31</v>
      </c>
      <c r="P236" s="3">
        <v>0.48119000000000001</v>
      </c>
    </row>
    <row r="237" spans="1:16" x14ac:dyDescent="0.2">
      <c r="A237" s="2" t="s">
        <v>316</v>
      </c>
      <c r="B237" s="2" t="s">
        <v>155</v>
      </c>
      <c r="C237" s="2" t="s">
        <v>434</v>
      </c>
      <c r="D237" s="2" t="s">
        <v>159</v>
      </c>
      <c r="E237" s="2" t="s">
        <v>163</v>
      </c>
      <c r="F237" s="11">
        <v>0</v>
      </c>
      <c r="G237" s="11">
        <v>8093.16</v>
      </c>
      <c r="H237" s="11">
        <v>8093.16</v>
      </c>
      <c r="I237" s="4">
        <v>6192.5</v>
      </c>
      <c r="J237" s="4">
        <v>0</v>
      </c>
      <c r="K237" s="5">
        <v>0</v>
      </c>
      <c r="L237" s="25"/>
      <c r="M237" s="11">
        <v>6192.5</v>
      </c>
      <c r="N237" s="25"/>
      <c r="O237" s="4">
        <v>1900.66</v>
      </c>
      <c r="P237" s="3">
        <v>0.234848</v>
      </c>
    </row>
    <row r="238" spans="1:16" x14ac:dyDescent="0.2">
      <c r="A238" s="2" t="s">
        <v>316</v>
      </c>
      <c r="B238" s="2" t="s">
        <v>155</v>
      </c>
      <c r="C238" s="2" t="s">
        <v>160</v>
      </c>
      <c r="D238" s="2" t="s">
        <v>159</v>
      </c>
      <c r="E238" s="2" t="s">
        <v>163</v>
      </c>
      <c r="F238" s="11">
        <v>43000</v>
      </c>
      <c r="G238" s="11">
        <v>-8093.16</v>
      </c>
      <c r="H238" s="11">
        <v>34906.839999999997</v>
      </c>
      <c r="I238" s="4">
        <v>9044.61</v>
      </c>
      <c r="J238" s="4">
        <v>0</v>
      </c>
      <c r="K238" s="5">
        <v>0</v>
      </c>
      <c r="L238" s="25"/>
      <c r="M238" s="11">
        <v>9044.61</v>
      </c>
      <c r="N238" s="25"/>
      <c r="O238" s="4">
        <v>25862.23</v>
      </c>
      <c r="P238" s="3">
        <v>0.74089300000000002</v>
      </c>
    </row>
    <row r="239" spans="1:16" x14ac:dyDescent="0.2">
      <c r="A239" s="2" t="s">
        <v>316</v>
      </c>
      <c r="B239" s="2" t="s">
        <v>155</v>
      </c>
      <c r="C239" s="2" t="s">
        <v>160</v>
      </c>
      <c r="D239" s="2" t="s">
        <v>159</v>
      </c>
      <c r="E239" s="2" t="s">
        <v>162</v>
      </c>
      <c r="F239" s="11">
        <v>1204</v>
      </c>
      <c r="G239" s="11">
        <v>0</v>
      </c>
      <c r="H239" s="11">
        <v>1204</v>
      </c>
      <c r="I239" s="4">
        <v>426.64</v>
      </c>
      <c r="J239" s="4">
        <v>0</v>
      </c>
      <c r="K239" s="5">
        <v>0</v>
      </c>
      <c r="L239" s="25"/>
      <c r="M239" s="11">
        <v>426.64</v>
      </c>
      <c r="N239" s="25"/>
      <c r="O239" s="4">
        <v>777.36</v>
      </c>
      <c r="P239" s="3">
        <v>0.645648</v>
      </c>
    </row>
    <row r="240" spans="1:16" x14ac:dyDescent="0.2">
      <c r="A240" s="2" t="s">
        <v>317</v>
      </c>
      <c r="B240" s="2" t="s">
        <v>156</v>
      </c>
      <c r="C240" s="2" t="s">
        <v>160</v>
      </c>
      <c r="D240" s="2" t="s">
        <v>159</v>
      </c>
      <c r="E240" s="2" t="s">
        <v>163</v>
      </c>
      <c r="F240" s="11">
        <v>100000</v>
      </c>
      <c r="G240" s="11">
        <v>0</v>
      </c>
      <c r="H240" s="11">
        <v>100000</v>
      </c>
      <c r="I240" s="4">
        <v>11.12</v>
      </c>
      <c r="J240" s="4">
        <v>0</v>
      </c>
      <c r="K240" s="5">
        <v>0</v>
      </c>
      <c r="L240" s="25"/>
      <c r="M240" s="11">
        <v>11.12</v>
      </c>
      <c r="N240" s="25"/>
      <c r="O240" s="4">
        <v>99988.88</v>
      </c>
      <c r="P240" s="3">
        <v>0.99988900000000003</v>
      </c>
    </row>
    <row r="241" spans="1:16" x14ac:dyDescent="0.2">
      <c r="A241" s="2" t="s">
        <v>317</v>
      </c>
      <c r="B241" s="2" t="s">
        <v>156</v>
      </c>
      <c r="C241" s="2" t="s">
        <v>160</v>
      </c>
      <c r="D241" s="2" t="s">
        <v>159</v>
      </c>
      <c r="E241" s="2" t="s">
        <v>162</v>
      </c>
      <c r="F241" s="11">
        <v>2800</v>
      </c>
      <c r="G241" s="11">
        <v>0</v>
      </c>
      <c r="H241" s="11">
        <v>2800</v>
      </c>
      <c r="I241" s="4">
        <v>0.31</v>
      </c>
      <c r="J241" s="4">
        <v>0</v>
      </c>
      <c r="K241" s="5">
        <v>0</v>
      </c>
      <c r="L241" s="25"/>
      <c r="M241" s="11">
        <v>0.31</v>
      </c>
      <c r="N241" s="25"/>
      <c r="O241" s="4">
        <v>2799.69</v>
      </c>
      <c r="P241" s="3">
        <v>0.99988900000000003</v>
      </c>
    </row>
    <row r="242" spans="1:16" x14ac:dyDescent="0.2">
      <c r="A242" s="2" t="s">
        <v>319</v>
      </c>
      <c r="B242" s="2" t="s">
        <v>157</v>
      </c>
      <c r="C242" s="2" t="s">
        <v>160</v>
      </c>
      <c r="D242" s="2" t="s">
        <v>159</v>
      </c>
      <c r="E242" s="2" t="s">
        <v>163</v>
      </c>
      <c r="F242" s="11">
        <v>1000</v>
      </c>
      <c r="G242" s="11">
        <v>0</v>
      </c>
      <c r="H242" s="11">
        <v>1000</v>
      </c>
      <c r="I242" s="4">
        <v>0</v>
      </c>
      <c r="J242" s="4">
        <v>0</v>
      </c>
      <c r="K242" s="5">
        <v>0</v>
      </c>
      <c r="L242" s="25"/>
      <c r="M242" s="11">
        <v>0</v>
      </c>
      <c r="N242" s="25"/>
      <c r="O242" s="4">
        <v>1000</v>
      </c>
      <c r="P242" s="3">
        <v>1</v>
      </c>
    </row>
    <row r="243" spans="1:16" x14ac:dyDescent="0.2">
      <c r="A243" s="2" t="s">
        <v>319</v>
      </c>
      <c r="B243" s="2" t="s">
        <v>157</v>
      </c>
      <c r="C243" s="2" t="s">
        <v>160</v>
      </c>
      <c r="D243" s="2" t="s">
        <v>159</v>
      </c>
      <c r="E243" s="2" t="s">
        <v>162</v>
      </c>
      <c r="F243" s="11">
        <v>28</v>
      </c>
      <c r="G243" s="11">
        <v>0</v>
      </c>
      <c r="H243" s="11">
        <v>28</v>
      </c>
      <c r="I243" s="4">
        <v>0</v>
      </c>
      <c r="J243" s="4">
        <v>0</v>
      </c>
      <c r="K243" s="5">
        <v>0</v>
      </c>
      <c r="L243" s="25"/>
      <c r="M243" s="11">
        <v>0</v>
      </c>
      <c r="N243" s="25"/>
      <c r="O243" s="4">
        <v>28</v>
      </c>
      <c r="P243" s="3">
        <v>1</v>
      </c>
    </row>
    <row r="244" spans="1:16" x14ac:dyDescent="0.2">
      <c r="A244" s="2" t="s">
        <v>320</v>
      </c>
      <c r="B244" s="2" t="s">
        <v>149</v>
      </c>
      <c r="C244" s="2" t="s">
        <v>160</v>
      </c>
      <c r="D244" s="2" t="s">
        <v>159</v>
      </c>
      <c r="E244" s="2" t="s">
        <v>163</v>
      </c>
      <c r="F244" s="11">
        <v>10000</v>
      </c>
      <c r="G244" s="11">
        <v>0</v>
      </c>
      <c r="H244" s="11">
        <v>10000</v>
      </c>
      <c r="I244" s="4">
        <v>3070.57</v>
      </c>
      <c r="J244" s="4">
        <v>0</v>
      </c>
      <c r="K244" s="5">
        <v>0</v>
      </c>
      <c r="L244" s="25"/>
      <c r="M244" s="11">
        <v>3070.57</v>
      </c>
      <c r="N244" s="25"/>
      <c r="O244" s="4">
        <v>6929.43</v>
      </c>
      <c r="P244" s="3">
        <v>0.69294299999999998</v>
      </c>
    </row>
    <row r="245" spans="1:16" x14ac:dyDescent="0.2">
      <c r="A245" s="2" t="s">
        <v>320</v>
      </c>
      <c r="B245" s="2" t="s">
        <v>149</v>
      </c>
      <c r="C245" s="2" t="s">
        <v>160</v>
      </c>
      <c r="D245" s="2" t="s">
        <v>159</v>
      </c>
      <c r="E245" s="2" t="s">
        <v>162</v>
      </c>
      <c r="F245" s="11">
        <v>280</v>
      </c>
      <c r="G245" s="11">
        <v>0</v>
      </c>
      <c r="H245" s="11">
        <v>280</v>
      </c>
      <c r="I245" s="4">
        <v>85.98</v>
      </c>
      <c r="J245" s="4">
        <v>0</v>
      </c>
      <c r="K245" s="5">
        <v>0</v>
      </c>
      <c r="L245" s="25"/>
      <c r="M245" s="11">
        <v>85.98</v>
      </c>
      <c r="N245" s="25"/>
      <c r="O245" s="4">
        <v>194.02</v>
      </c>
      <c r="P245" s="3">
        <v>0.69292900000000002</v>
      </c>
    </row>
    <row r="246" spans="1:16" x14ac:dyDescent="0.2">
      <c r="A246" s="2" t="s">
        <v>168</v>
      </c>
      <c r="B246" s="2" t="s">
        <v>79</v>
      </c>
      <c r="C246" s="2" t="s">
        <v>160</v>
      </c>
      <c r="D246" s="2" t="s">
        <v>159</v>
      </c>
      <c r="E246" s="2" t="s">
        <v>163</v>
      </c>
      <c r="F246" s="11">
        <v>16000</v>
      </c>
      <c r="G246" s="11">
        <v>-607.92999999999995</v>
      </c>
      <c r="H246" s="11">
        <v>15392.07</v>
      </c>
      <c r="I246" s="4">
        <v>15645.98</v>
      </c>
      <c r="J246" s="4">
        <v>0</v>
      </c>
      <c r="K246" s="5">
        <v>0</v>
      </c>
      <c r="L246" s="25"/>
      <c r="M246" s="11">
        <v>15645.98</v>
      </c>
      <c r="N246" s="25"/>
      <c r="O246" s="4">
        <v>-253.91</v>
      </c>
      <c r="P246" s="3">
        <v>-1.6496E-2</v>
      </c>
    </row>
    <row r="247" spans="1:16" x14ac:dyDescent="0.2">
      <c r="A247" s="2" t="s">
        <v>168</v>
      </c>
      <c r="B247" s="2" t="s">
        <v>79</v>
      </c>
      <c r="C247" s="2" t="s">
        <v>160</v>
      </c>
      <c r="D247" s="2" t="s">
        <v>159</v>
      </c>
      <c r="E247" s="2" t="s">
        <v>162</v>
      </c>
      <c r="F247" s="11">
        <v>5256.18</v>
      </c>
      <c r="G247" s="11">
        <v>0</v>
      </c>
      <c r="H247" s="11">
        <v>5256.18</v>
      </c>
      <c r="I247" s="4">
        <v>5263.35</v>
      </c>
      <c r="J247" s="4">
        <v>0</v>
      </c>
      <c r="K247" s="5">
        <v>0</v>
      </c>
      <c r="L247" s="25"/>
      <c r="M247" s="11">
        <v>5263.35</v>
      </c>
      <c r="N247" s="25"/>
      <c r="O247" s="4">
        <v>-7.17</v>
      </c>
      <c r="P247" s="3">
        <v>-1.364E-3</v>
      </c>
    </row>
    <row r="248" spans="1:16" x14ac:dyDescent="0.2">
      <c r="A248" s="2" t="s">
        <v>168</v>
      </c>
      <c r="B248" s="2" t="s">
        <v>79</v>
      </c>
      <c r="C248" s="2" t="s">
        <v>160</v>
      </c>
      <c r="D248" s="2" t="s">
        <v>159</v>
      </c>
      <c r="E248" s="2" t="s">
        <v>158</v>
      </c>
      <c r="F248" s="11">
        <v>19500</v>
      </c>
      <c r="G248" s="11">
        <v>-6999.34</v>
      </c>
      <c r="H248" s="11">
        <v>12500.66</v>
      </c>
      <c r="I248" s="4">
        <v>12503.04</v>
      </c>
      <c r="J248" s="4">
        <v>0</v>
      </c>
      <c r="K248" s="5">
        <v>0</v>
      </c>
      <c r="L248" s="25"/>
      <c r="M248" s="11">
        <v>12503.04</v>
      </c>
      <c r="N248" s="25"/>
      <c r="O248" s="4">
        <v>-2.38</v>
      </c>
      <c r="P248" s="3">
        <v>-1.9000000000000001E-4</v>
      </c>
    </row>
    <row r="249" spans="1:16" x14ac:dyDescent="0.2">
      <c r="A249" s="2" t="s">
        <v>168</v>
      </c>
      <c r="B249" s="2" t="s">
        <v>79</v>
      </c>
      <c r="C249" s="2" t="s">
        <v>160</v>
      </c>
      <c r="D249" s="2" t="s">
        <v>159</v>
      </c>
      <c r="E249" s="2" t="s">
        <v>167</v>
      </c>
      <c r="F249" s="11">
        <v>152220.79999999999</v>
      </c>
      <c r="G249" s="11">
        <v>7607.27</v>
      </c>
      <c r="H249" s="11">
        <v>159828.07</v>
      </c>
      <c r="I249" s="4">
        <v>159828.07999999999</v>
      </c>
      <c r="J249" s="4">
        <v>0</v>
      </c>
      <c r="K249" s="5">
        <v>0</v>
      </c>
      <c r="L249" s="25"/>
      <c r="M249" s="11">
        <v>159828.07999999999</v>
      </c>
      <c r="N249" s="25"/>
      <c r="O249" s="4">
        <v>-0.01</v>
      </c>
      <c r="P249" s="3">
        <v>0</v>
      </c>
    </row>
    <row r="250" spans="1:16" x14ac:dyDescent="0.2">
      <c r="A250" s="2" t="s">
        <v>166</v>
      </c>
      <c r="B250" s="2" t="s">
        <v>81</v>
      </c>
      <c r="C250" s="2" t="s">
        <v>160</v>
      </c>
      <c r="D250" s="2" t="s">
        <v>159</v>
      </c>
      <c r="E250" s="2" t="s">
        <v>167</v>
      </c>
      <c r="F250" s="11">
        <v>540000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</row>
    <row r="251" spans="1:16" x14ac:dyDescent="0.2">
      <c r="A251" s="2" t="s">
        <v>166</v>
      </c>
      <c r="B251" s="2" t="s">
        <v>81</v>
      </c>
      <c r="C251" s="2" t="s">
        <v>160</v>
      </c>
      <c r="D251" s="2" t="s">
        <v>159</v>
      </c>
      <c r="E251" s="2" t="s">
        <v>158</v>
      </c>
      <c r="F251" s="11">
        <v>234875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</row>
    <row r="252" spans="1:16" x14ac:dyDescent="0.2">
      <c r="A252" s="2" t="s">
        <v>166</v>
      </c>
      <c r="B252" s="2" t="s">
        <v>81</v>
      </c>
      <c r="C252" s="2" t="s">
        <v>160</v>
      </c>
      <c r="D252" s="2" t="s">
        <v>159</v>
      </c>
      <c r="E252" s="2" t="s">
        <v>163</v>
      </c>
      <c r="F252" s="11">
        <v>893676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</row>
    <row r="253" spans="1:16" x14ac:dyDescent="0.2">
      <c r="A253" s="2" t="s">
        <v>166</v>
      </c>
      <c r="B253" s="2" t="s">
        <v>81</v>
      </c>
      <c r="C253" s="2" t="s">
        <v>160</v>
      </c>
      <c r="D253" s="2" t="s">
        <v>159</v>
      </c>
      <c r="E253" s="2" t="s">
        <v>165</v>
      </c>
      <c r="F253" s="11">
        <v>88000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</row>
    <row r="254" spans="1:16" x14ac:dyDescent="0.2">
      <c r="A254" s="2" t="s">
        <v>164</v>
      </c>
      <c r="B254" s="2" t="s">
        <v>82</v>
      </c>
      <c r="C254" s="2" t="s">
        <v>160</v>
      </c>
      <c r="D254" s="2" t="s">
        <v>159</v>
      </c>
      <c r="E254" s="2" t="s">
        <v>163</v>
      </c>
      <c r="F254" s="11">
        <v>20500</v>
      </c>
      <c r="G254" s="11">
        <v>0</v>
      </c>
      <c r="H254" s="11">
        <v>20500</v>
      </c>
      <c r="I254" s="4">
        <v>8304.24</v>
      </c>
      <c r="J254" s="4">
        <v>0</v>
      </c>
      <c r="K254" s="5">
        <v>0</v>
      </c>
      <c r="L254" s="25"/>
      <c r="M254" s="11">
        <v>8304.24</v>
      </c>
      <c r="N254" s="25"/>
      <c r="O254" s="4">
        <v>12195.76</v>
      </c>
      <c r="P254" s="3">
        <v>0.59491499999999997</v>
      </c>
    </row>
    <row r="255" spans="1:16" x14ac:dyDescent="0.2">
      <c r="A255" s="2" t="s">
        <v>164</v>
      </c>
      <c r="B255" s="2" t="s">
        <v>82</v>
      </c>
      <c r="C255" s="2" t="s">
        <v>160</v>
      </c>
      <c r="D255" s="2" t="s">
        <v>159</v>
      </c>
      <c r="E255" s="2" t="s">
        <v>162</v>
      </c>
      <c r="F255" s="11">
        <v>3255.44</v>
      </c>
      <c r="G255" s="11">
        <v>0</v>
      </c>
      <c r="H255" s="11">
        <v>3255.44</v>
      </c>
      <c r="I255" s="4">
        <v>367.83</v>
      </c>
      <c r="J255" s="4">
        <v>0</v>
      </c>
      <c r="K255" s="5">
        <v>0</v>
      </c>
      <c r="L255" s="25"/>
      <c r="M255" s="11">
        <v>367.83</v>
      </c>
      <c r="N255" s="25"/>
      <c r="O255" s="4">
        <v>2887.61</v>
      </c>
      <c r="P255" s="3">
        <v>0.88701099999999999</v>
      </c>
    </row>
    <row r="256" spans="1:16" x14ac:dyDescent="0.2">
      <c r="A256" s="2" t="s">
        <v>164</v>
      </c>
      <c r="B256" s="2" t="s">
        <v>82</v>
      </c>
      <c r="C256" s="2" t="s">
        <v>160</v>
      </c>
      <c r="D256" s="2" t="s">
        <v>159</v>
      </c>
      <c r="E256" s="2" t="s">
        <v>158</v>
      </c>
      <c r="F256" s="11">
        <v>6480</v>
      </c>
      <c r="G256" s="11">
        <v>0</v>
      </c>
      <c r="H256" s="11">
        <v>6480</v>
      </c>
      <c r="I256" s="4">
        <v>4833</v>
      </c>
      <c r="J256" s="4">
        <v>0</v>
      </c>
      <c r="K256" s="5">
        <v>0</v>
      </c>
      <c r="L256" s="25"/>
      <c r="M256" s="11">
        <v>4833</v>
      </c>
      <c r="N256" s="25"/>
      <c r="O256" s="4">
        <v>1647</v>
      </c>
      <c r="P256" s="3">
        <v>0.25416699999999998</v>
      </c>
    </row>
    <row r="257" spans="1:16" x14ac:dyDescent="0.2">
      <c r="A257" s="2" t="s">
        <v>164</v>
      </c>
      <c r="B257" s="2" t="s">
        <v>82</v>
      </c>
      <c r="C257" s="2" t="s">
        <v>160</v>
      </c>
      <c r="D257" s="2" t="s">
        <v>159</v>
      </c>
      <c r="E257" s="2" t="s">
        <v>165</v>
      </c>
      <c r="F257" s="11">
        <v>2500</v>
      </c>
      <c r="G257" s="11">
        <v>0</v>
      </c>
      <c r="H257" s="11">
        <v>6480</v>
      </c>
      <c r="I257" s="4">
        <v>4833</v>
      </c>
      <c r="J257" s="4">
        <v>0</v>
      </c>
      <c r="K257" s="5">
        <v>0</v>
      </c>
      <c r="L257" s="25"/>
      <c r="M257" s="11">
        <v>4833</v>
      </c>
      <c r="N257" s="25"/>
      <c r="O257" s="4">
        <v>1647</v>
      </c>
      <c r="P257" s="3">
        <v>0.25416699999999998</v>
      </c>
    </row>
    <row r="258" spans="1:16" x14ac:dyDescent="0.2">
      <c r="A258" s="2" t="s">
        <v>321</v>
      </c>
      <c r="B258" s="2" t="s">
        <v>150</v>
      </c>
      <c r="C258" s="2" t="s">
        <v>160</v>
      </c>
      <c r="D258" s="2" t="s">
        <v>159</v>
      </c>
      <c r="E258" s="2" t="s">
        <v>163</v>
      </c>
      <c r="F258" s="11">
        <v>500</v>
      </c>
      <c r="G258" s="11">
        <v>0</v>
      </c>
      <c r="H258" s="11">
        <v>500</v>
      </c>
      <c r="I258" s="4">
        <v>0</v>
      </c>
      <c r="J258" s="4">
        <v>0</v>
      </c>
      <c r="K258" s="5">
        <v>0</v>
      </c>
      <c r="L258" s="25"/>
      <c r="M258" s="11">
        <v>0</v>
      </c>
      <c r="N258" s="25"/>
      <c r="O258" s="4">
        <v>500</v>
      </c>
      <c r="P258" s="3">
        <v>1</v>
      </c>
    </row>
    <row r="259" spans="1:16" x14ac:dyDescent="0.2">
      <c r="A259" s="2" t="s">
        <v>321</v>
      </c>
      <c r="B259" s="2" t="s">
        <v>150</v>
      </c>
      <c r="C259" s="2" t="s">
        <v>160</v>
      </c>
      <c r="D259" s="2" t="s">
        <v>159</v>
      </c>
      <c r="E259" s="2" t="s">
        <v>162</v>
      </c>
      <c r="F259" s="11">
        <v>14</v>
      </c>
      <c r="G259" s="11">
        <v>0</v>
      </c>
      <c r="H259" s="11">
        <v>14</v>
      </c>
      <c r="I259" s="4">
        <v>0</v>
      </c>
      <c r="J259" s="4">
        <v>0</v>
      </c>
      <c r="K259" s="5">
        <v>0</v>
      </c>
      <c r="L259" s="25"/>
      <c r="M259" s="11">
        <v>0</v>
      </c>
      <c r="N259" s="25"/>
      <c r="O259" s="4">
        <v>14</v>
      </c>
      <c r="P259" s="3">
        <v>1</v>
      </c>
    </row>
    <row r="260" spans="1:16" x14ac:dyDescent="0.2">
      <c r="A260" s="2" t="s">
        <v>161</v>
      </c>
      <c r="B260" s="2" t="s">
        <v>267</v>
      </c>
      <c r="C260" s="2" t="s">
        <v>160</v>
      </c>
      <c r="D260" s="2" t="s">
        <v>159</v>
      </c>
      <c r="E260" s="2" t="s">
        <v>158</v>
      </c>
      <c r="F260" s="11">
        <v>0</v>
      </c>
      <c r="G260" s="11">
        <v>0</v>
      </c>
      <c r="H260" s="11">
        <v>0</v>
      </c>
      <c r="I260" s="4">
        <v>0</v>
      </c>
      <c r="J260" s="4">
        <v>0</v>
      </c>
      <c r="K260" s="5">
        <v>0</v>
      </c>
      <c r="L260" s="25"/>
      <c r="M260" s="11">
        <v>0</v>
      </c>
      <c r="N260" s="25"/>
      <c r="O260" s="4">
        <v>0</v>
      </c>
      <c r="P260" s="3">
        <v>0</v>
      </c>
    </row>
  </sheetData>
  <autoFilter ref="A11:N255" xr:uid="{00000000-0009-0000-0000-000005000000}">
    <sortState xmlns:xlrd2="http://schemas.microsoft.com/office/spreadsheetml/2017/richdata2" ref="A12:N255">
      <sortCondition ref="B11:B255"/>
    </sortState>
  </autoFilter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</sheetPr>
  <dimension ref="A3:M99"/>
  <sheetViews>
    <sheetView workbookViewId="0">
      <pane ySplit="5" topLeftCell="A17" activePane="bottomLeft" state="frozen"/>
      <selection activeCell="E42" activeCellId="1" sqref="A6:XFD6 E42"/>
      <selection pane="bottomLeft" activeCell="E42" activeCellId="1" sqref="A6:XFD6 E42"/>
    </sheetView>
  </sheetViews>
  <sheetFormatPr defaultRowHeight="12.75" x14ac:dyDescent="0.2"/>
  <cols>
    <col min="1" max="1" width="13.140625" bestFit="1" customWidth="1"/>
    <col min="2" max="11" width="27.28515625" style="9" bestFit="1" customWidth="1"/>
    <col min="12" max="12" width="21.7109375" style="9" bestFit="1" customWidth="1"/>
    <col min="13" max="13" width="17.85546875" style="9" bestFit="1" customWidth="1"/>
  </cols>
  <sheetData>
    <row r="3" spans="1:13" s="9" customFormat="1" x14ac:dyDescent="0.2">
      <c r="B3" s="12" t="s">
        <v>250</v>
      </c>
      <c r="C3" s="12" t="s">
        <v>275</v>
      </c>
    </row>
    <row r="4" spans="1:13" s="9" customFormat="1" ht="38.25" x14ac:dyDescent="0.2">
      <c r="B4" s="9" t="s">
        <v>163</v>
      </c>
      <c r="C4" s="9" t="s">
        <v>163</v>
      </c>
      <c r="D4" s="9" t="s">
        <v>165</v>
      </c>
      <c r="E4" s="9" t="s">
        <v>165</v>
      </c>
      <c r="F4" s="9" t="s">
        <v>162</v>
      </c>
      <c r="G4" s="9" t="s">
        <v>162</v>
      </c>
      <c r="H4" s="9" t="s">
        <v>158</v>
      </c>
      <c r="I4" s="9" t="s">
        <v>158</v>
      </c>
      <c r="J4" s="9" t="s">
        <v>167</v>
      </c>
      <c r="K4" s="9" t="s">
        <v>167</v>
      </c>
      <c r="L4" s="9" t="s">
        <v>277</v>
      </c>
      <c r="M4" s="9" t="s">
        <v>276</v>
      </c>
    </row>
    <row r="5" spans="1:13" s="9" customFormat="1" ht="25.5" x14ac:dyDescent="0.2">
      <c r="A5" s="10" t="s">
        <v>435</v>
      </c>
      <c r="B5" s="9" t="s">
        <v>278</v>
      </c>
      <c r="C5" s="9" t="s">
        <v>271</v>
      </c>
      <c r="D5" s="9" t="s">
        <v>278</v>
      </c>
      <c r="E5" s="9" t="s">
        <v>271</v>
      </c>
      <c r="F5" s="9" t="s">
        <v>278</v>
      </c>
      <c r="G5" s="9" t="s">
        <v>271</v>
      </c>
      <c r="H5" s="9" t="s">
        <v>278</v>
      </c>
      <c r="I5" s="9" t="s">
        <v>271</v>
      </c>
      <c r="J5" s="9" t="s">
        <v>278</v>
      </c>
      <c r="K5" s="9" t="s">
        <v>271</v>
      </c>
    </row>
    <row r="6" spans="1:13" x14ac:dyDescent="0.2">
      <c r="A6" t="s">
        <v>34</v>
      </c>
      <c r="B6" s="9">
        <v>17301</v>
      </c>
      <c r="C6" s="9">
        <v>9755.83</v>
      </c>
      <c r="F6" s="9">
        <v>4768.53</v>
      </c>
      <c r="G6" s="9">
        <v>2706.56</v>
      </c>
      <c r="H6" s="9">
        <v>51040</v>
      </c>
      <c r="I6" s="9">
        <v>23676.75</v>
      </c>
      <c r="J6" s="9">
        <v>66249.48</v>
      </c>
      <c r="K6" s="9">
        <v>27514.59</v>
      </c>
      <c r="L6" s="9">
        <v>139359.01</v>
      </c>
      <c r="M6" s="9">
        <v>63653.729999999996</v>
      </c>
    </row>
    <row r="7" spans="1:13" x14ac:dyDescent="0.2">
      <c r="A7" t="s">
        <v>151</v>
      </c>
      <c r="B7" s="9">
        <v>4000</v>
      </c>
      <c r="C7" s="9">
        <v>0</v>
      </c>
      <c r="F7" s="9">
        <v>112</v>
      </c>
      <c r="G7" s="9">
        <v>0</v>
      </c>
      <c r="L7" s="9">
        <v>4112</v>
      </c>
      <c r="M7" s="9">
        <v>0</v>
      </c>
    </row>
    <row r="8" spans="1:13" x14ac:dyDescent="0.2">
      <c r="A8" t="s">
        <v>152</v>
      </c>
      <c r="B8" s="9">
        <v>250000</v>
      </c>
      <c r="C8" s="9">
        <v>195983.21</v>
      </c>
      <c r="F8" s="9">
        <v>7000</v>
      </c>
      <c r="G8" s="9">
        <v>5487.53</v>
      </c>
      <c r="L8" s="9">
        <v>257000</v>
      </c>
      <c r="M8" s="9">
        <v>201470.74</v>
      </c>
    </row>
    <row r="9" spans="1:13" x14ac:dyDescent="0.2">
      <c r="A9" t="s">
        <v>153</v>
      </c>
      <c r="B9" s="9">
        <v>850000</v>
      </c>
      <c r="C9" s="9">
        <v>198925.6</v>
      </c>
      <c r="F9" s="9">
        <v>23800</v>
      </c>
      <c r="G9" s="9">
        <v>5569.92</v>
      </c>
      <c r="L9" s="9">
        <v>873800</v>
      </c>
      <c r="M9" s="9">
        <v>204495.52000000002</v>
      </c>
    </row>
    <row r="10" spans="1:13" x14ac:dyDescent="0.2">
      <c r="A10" t="s">
        <v>141</v>
      </c>
      <c r="F10" s="9">
        <v>336</v>
      </c>
      <c r="G10" s="9">
        <v>4.4800000000000004</v>
      </c>
      <c r="H10" s="9">
        <v>12000</v>
      </c>
      <c r="I10" s="9">
        <v>160</v>
      </c>
      <c r="L10" s="9">
        <v>12336</v>
      </c>
      <c r="M10" s="9">
        <v>164.48</v>
      </c>
    </row>
    <row r="11" spans="1:13" x14ac:dyDescent="0.2">
      <c r="A11" t="s">
        <v>142</v>
      </c>
      <c r="B11" s="9">
        <v>10000</v>
      </c>
      <c r="C11" s="9">
        <v>0</v>
      </c>
      <c r="F11" s="9">
        <v>280</v>
      </c>
      <c r="G11" s="9">
        <v>497.94</v>
      </c>
      <c r="H11" s="9">
        <v>0</v>
      </c>
      <c r="I11" s="9">
        <v>-73.61</v>
      </c>
      <c r="L11" s="9">
        <v>10280</v>
      </c>
      <c r="M11" s="9">
        <v>424.33</v>
      </c>
    </row>
    <row r="12" spans="1:13" x14ac:dyDescent="0.2">
      <c r="A12" t="s">
        <v>144</v>
      </c>
      <c r="B12" s="9">
        <v>15000</v>
      </c>
      <c r="C12" s="9">
        <v>2312.48</v>
      </c>
      <c r="F12" s="9">
        <v>420</v>
      </c>
      <c r="G12" s="9">
        <v>64.739999999999995</v>
      </c>
      <c r="L12" s="9">
        <v>15420</v>
      </c>
      <c r="M12" s="9">
        <v>2377.2199999999998</v>
      </c>
    </row>
    <row r="13" spans="1:13" x14ac:dyDescent="0.2">
      <c r="A13" t="s">
        <v>145</v>
      </c>
      <c r="B13" s="9">
        <v>30000</v>
      </c>
      <c r="C13" s="9">
        <v>88.45</v>
      </c>
      <c r="F13" s="9">
        <v>840</v>
      </c>
      <c r="G13" s="9">
        <v>2.48</v>
      </c>
      <c r="L13" s="9">
        <v>30840</v>
      </c>
      <c r="M13" s="9">
        <v>90.93</v>
      </c>
    </row>
    <row r="14" spans="1:13" x14ac:dyDescent="0.2">
      <c r="A14" t="s">
        <v>146</v>
      </c>
      <c r="B14" s="9">
        <v>5000</v>
      </c>
      <c r="C14" s="9">
        <v>0</v>
      </c>
      <c r="F14" s="9">
        <v>140</v>
      </c>
      <c r="G14" s="9">
        <v>0</v>
      </c>
      <c r="L14" s="9">
        <v>5140</v>
      </c>
      <c r="M14" s="9">
        <v>0</v>
      </c>
    </row>
    <row r="15" spans="1:13" x14ac:dyDescent="0.2">
      <c r="A15" t="s">
        <v>147</v>
      </c>
      <c r="B15" s="9">
        <v>0</v>
      </c>
      <c r="C15" s="9">
        <v>1000</v>
      </c>
      <c r="D15" s="9">
        <v>0</v>
      </c>
      <c r="E15" s="9">
        <v>0</v>
      </c>
      <c r="F15" s="9">
        <v>0</v>
      </c>
      <c r="G15" s="9">
        <v>28</v>
      </c>
      <c r="L15" s="9">
        <v>0</v>
      </c>
      <c r="M15" s="9">
        <v>1028</v>
      </c>
    </row>
    <row r="16" spans="1:13" x14ac:dyDescent="0.2">
      <c r="A16" t="s">
        <v>148</v>
      </c>
      <c r="B16" s="9">
        <v>1680</v>
      </c>
      <c r="C16" s="9">
        <v>-393</v>
      </c>
      <c r="F16" s="9">
        <v>47.04</v>
      </c>
      <c r="G16" s="9">
        <v>-11</v>
      </c>
      <c r="L16" s="9">
        <v>1727.04</v>
      </c>
      <c r="M16" s="9">
        <v>-404</v>
      </c>
    </row>
    <row r="17" spans="1:13" x14ac:dyDescent="0.2">
      <c r="A17" t="s">
        <v>36</v>
      </c>
      <c r="D17" s="9">
        <v>243712</v>
      </c>
      <c r="E17" s="9">
        <v>243712</v>
      </c>
      <c r="L17" s="9">
        <v>243712</v>
      </c>
      <c r="M17" s="9">
        <v>243712</v>
      </c>
    </row>
    <row r="18" spans="1:13" x14ac:dyDescent="0.2">
      <c r="A18" t="s">
        <v>37</v>
      </c>
      <c r="D18" s="9">
        <v>207933</v>
      </c>
      <c r="E18" s="9">
        <v>185933</v>
      </c>
      <c r="F18" s="9">
        <v>0</v>
      </c>
      <c r="G18" s="9">
        <v>22000</v>
      </c>
      <c r="L18" s="9">
        <v>207933</v>
      </c>
      <c r="M18" s="9">
        <v>207933</v>
      </c>
    </row>
    <row r="19" spans="1:13" x14ac:dyDescent="0.2">
      <c r="A19" t="s">
        <v>38</v>
      </c>
      <c r="B19" s="9">
        <v>92685</v>
      </c>
      <c r="C19" s="9">
        <v>54172</v>
      </c>
      <c r="F19" s="9">
        <v>3378.2</v>
      </c>
      <c r="G19" s="9">
        <v>1920.62</v>
      </c>
      <c r="H19" s="9">
        <v>27965</v>
      </c>
      <c r="I19" s="9">
        <v>14422.05</v>
      </c>
      <c r="L19" s="9">
        <v>124028.2</v>
      </c>
      <c r="M19" s="9">
        <v>70514.67</v>
      </c>
    </row>
    <row r="20" spans="1:13" x14ac:dyDescent="0.2">
      <c r="A20" t="s">
        <v>40</v>
      </c>
      <c r="B20" s="9">
        <v>13176.5</v>
      </c>
      <c r="C20" s="9">
        <v>9797.99</v>
      </c>
      <c r="F20" s="9">
        <v>2481.5300000000002</v>
      </c>
      <c r="G20" s="9">
        <v>2320.4699999999998</v>
      </c>
      <c r="H20" s="9">
        <v>9200</v>
      </c>
      <c r="I20" s="9">
        <v>7205</v>
      </c>
      <c r="J20" s="9">
        <v>66249.600000000006</v>
      </c>
      <c r="K20" s="9">
        <v>65870.539999999994</v>
      </c>
      <c r="L20" s="9">
        <v>91107.63</v>
      </c>
      <c r="M20" s="9">
        <v>85194</v>
      </c>
    </row>
    <row r="21" spans="1:13" x14ac:dyDescent="0.2">
      <c r="A21" t="s">
        <v>97</v>
      </c>
      <c r="B21" s="9">
        <v>3000</v>
      </c>
      <c r="C21" s="9">
        <v>1901.28</v>
      </c>
      <c r="F21" s="9">
        <v>84</v>
      </c>
      <c r="G21" s="9">
        <v>53.24</v>
      </c>
      <c r="L21" s="9">
        <v>3084</v>
      </c>
      <c r="M21" s="9">
        <v>1954.52</v>
      </c>
    </row>
    <row r="22" spans="1:13" x14ac:dyDescent="0.2">
      <c r="A22" t="s">
        <v>99</v>
      </c>
      <c r="B22" s="9">
        <v>5020</v>
      </c>
      <c r="C22" s="9">
        <v>4480.6899999999996</v>
      </c>
      <c r="F22" s="9">
        <v>140.56</v>
      </c>
      <c r="G22" s="9">
        <v>125.46</v>
      </c>
      <c r="L22" s="9">
        <v>5160.5600000000004</v>
      </c>
      <c r="M22" s="9">
        <v>4606.1499999999996</v>
      </c>
    </row>
    <row r="23" spans="1:13" x14ac:dyDescent="0.2">
      <c r="A23" t="s">
        <v>101</v>
      </c>
      <c r="B23" s="9">
        <v>5600</v>
      </c>
      <c r="C23" s="9">
        <v>1121</v>
      </c>
      <c r="F23" s="9">
        <v>156.80000000000001</v>
      </c>
      <c r="G23" s="9">
        <v>31.39</v>
      </c>
      <c r="L23" s="9">
        <v>5756.8</v>
      </c>
      <c r="M23" s="9">
        <v>1152.3900000000001</v>
      </c>
    </row>
    <row r="24" spans="1:13" x14ac:dyDescent="0.2">
      <c r="A24" t="s">
        <v>103</v>
      </c>
      <c r="B24" s="9">
        <v>4350</v>
      </c>
      <c r="C24" s="9">
        <v>4379.5</v>
      </c>
      <c r="D24" s="9">
        <v>0</v>
      </c>
      <c r="E24" s="9">
        <v>0</v>
      </c>
      <c r="F24" s="9">
        <v>241.5</v>
      </c>
      <c r="G24" s="9">
        <v>203.71</v>
      </c>
      <c r="H24" s="9">
        <v>4275</v>
      </c>
      <c r="I24" s="9">
        <v>2896.08</v>
      </c>
      <c r="L24" s="9">
        <v>8866.5</v>
      </c>
      <c r="M24" s="9">
        <v>7479.29</v>
      </c>
    </row>
    <row r="25" spans="1:13" x14ac:dyDescent="0.2">
      <c r="A25" t="s">
        <v>105</v>
      </c>
      <c r="B25" s="9">
        <v>6644</v>
      </c>
      <c r="C25" s="9">
        <v>6911.57</v>
      </c>
      <c r="F25" s="9">
        <v>333.03</v>
      </c>
      <c r="G25" s="9">
        <v>297.97000000000003</v>
      </c>
      <c r="H25" s="9">
        <v>5250</v>
      </c>
      <c r="I25" s="9">
        <v>3730</v>
      </c>
      <c r="L25" s="9">
        <v>12227.029999999999</v>
      </c>
      <c r="M25" s="9">
        <v>10939.54</v>
      </c>
    </row>
    <row r="26" spans="1:13" x14ac:dyDescent="0.2">
      <c r="A26" t="s">
        <v>107</v>
      </c>
      <c r="B26" s="9">
        <v>1700</v>
      </c>
      <c r="C26" s="9">
        <v>1210.0999999999999</v>
      </c>
      <c r="F26" s="9">
        <v>47.6</v>
      </c>
      <c r="G26" s="9">
        <v>33.880000000000003</v>
      </c>
      <c r="L26" s="9">
        <v>1747.6</v>
      </c>
      <c r="M26" s="9">
        <v>1243.98</v>
      </c>
    </row>
    <row r="27" spans="1:13" x14ac:dyDescent="0.2">
      <c r="A27" t="s">
        <v>41</v>
      </c>
      <c r="B27" s="9">
        <v>101200</v>
      </c>
      <c r="C27" s="9">
        <v>117425.33</v>
      </c>
      <c r="F27" s="9">
        <v>10302.290000000001</v>
      </c>
      <c r="G27" s="9">
        <v>7458.92</v>
      </c>
      <c r="H27" s="9">
        <v>139650.5</v>
      </c>
      <c r="I27" s="9">
        <v>67983.66</v>
      </c>
      <c r="J27" s="9">
        <v>127088.49</v>
      </c>
      <c r="K27" s="9">
        <v>80981.13</v>
      </c>
      <c r="L27" s="9">
        <v>378241.28000000003</v>
      </c>
      <c r="M27" s="9">
        <v>273849.04000000004</v>
      </c>
    </row>
    <row r="28" spans="1:13" x14ac:dyDescent="0.2">
      <c r="A28" t="s">
        <v>121</v>
      </c>
      <c r="B28" s="9">
        <v>7620</v>
      </c>
      <c r="C28" s="9">
        <v>1114.47</v>
      </c>
      <c r="F28" s="9">
        <v>213.36</v>
      </c>
      <c r="G28" s="9">
        <v>31.21</v>
      </c>
      <c r="L28" s="9">
        <v>7833.36</v>
      </c>
      <c r="M28" s="9">
        <v>1145.68</v>
      </c>
    </row>
    <row r="29" spans="1:13" x14ac:dyDescent="0.2">
      <c r="A29" t="s">
        <v>43</v>
      </c>
      <c r="B29" s="9">
        <v>90500</v>
      </c>
      <c r="C29" s="9">
        <v>56845.04</v>
      </c>
      <c r="F29" s="9">
        <v>3143.84</v>
      </c>
      <c r="G29" s="9">
        <v>2092.41</v>
      </c>
      <c r="H29" s="9">
        <v>21780</v>
      </c>
      <c r="I29" s="9">
        <v>17883.830000000002</v>
      </c>
      <c r="L29" s="9">
        <v>115423.84</v>
      </c>
      <c r="M29" s="9">
        <v>76821.279999999999</v>
      </c>
    </row>
    <row r="30" spans="1:13" x14ac:dyDescent="0.2">
      <c r="A30" t="s">
        <v>44</v>
      </c>
      <c r="B30" s="9">
        <v>0</v>
      </c>
      <c r="C30" s="9">
        <v>39001.160000000003</v>
      </c>
      <c r="D30" s="9">
        <v>1753384</v>
      </c>
      <c r="E30" s="9">
        <v>1652384</v>
      </c>
      <c r="F30" s="9">
        <v>0</v>
      </c>
      <c r="G30" s="9">
        <v>102092.03</v>
      </c>
      <c r="L30" s="9">
        <v>1753384</v>
      </c>
      <c r="M30" s="9">
        <v>1793477.19</v>
      </c>
    </row>
    <row r="31" spans="1:13" x14ac:dyDescent="0.2">
      <c r="A31" t="s">
        <v>45</v>
      </c>
      <c r="B31" s="9">
        <v>4500</v>
      </c>
      <c r="C31" s="9">
        <v>1719.5</v>
      </c>
      <c r="F31" s="9">
        <v>126</v>
      </c>
      <c r="G31" s="9">
        <v>48.15</v>
      </c>
      <c r="L31" s="9">
        <v>4626</v>
      </c>
      <c r="M31" s="9">
        <v>1767.65</v>
      </c>
    </row>
    <row r="32" spans="1:13" x14ac:dyDescent="0.2">
      <c r="A32" t="s">
        <v>123</v>
      </c>
      <c r="B32" s="9">
        <v>7200</v>
      </c>
      <c r="C32" s="9">
        <v>5791.46</v>
      </c>
      <c r="F32" s="9">
        <v>201.6</v>
      </c>
      <c r="G32" s="9">
        <v>162.16999999999999</v>
      </c>
      <c r="L32" s="9">
        <v>7401.6</v>
      </c>
      <c r="M32" s="9">
        <v>5953.63</v>
      </c>
    </row>
    <row r="33" spans="1:13" x14ac:dyDescent="0.2">
      <c r="A33" t="s">
        <v>84</v>
      </c>
      <c r="B33" s="9">
        <v>105835</v>
      </c>
      <c r="C33" s="9">
        <v>73761.649999999994</v>
      </c>
      <c r="F33" s="9">
        <v>2963.38</v>
      </c>
      <c r="G33" s="9">
        <v>2117.36</v>
      </c>
      <c r="H33" s="9">
        <v>0</v>
      </c>
      <c r="I33" s="9">
        <v>1858.5</v>
      </c>
      <c r="L33" s="9">
        <v>108798.38</v>
      </c>
      <c r="M33" s="9">
        <v>77737.509999999995</v>
      </c>
    </row>
    <row r="34" spans="1:13" x14ac:dyDescent="0.2">
      <c r="A34" t="s">
        <v>125</v>
      </c>
      <c r="B34" s="9">
        <v>2188</v>
      </c>
      <c r="C34" s="9">
        <v>28440.51</v>
      </c>
      <c r="F34" s="9">
        <v>204.62</v>
      </c>
      <c r="G34" s="9">
        <v>913.43</v>
      </c>
      <c r="H34" s="9">
        <v>5120</v>
      </c>
      <c r="I34" s="9">
        <v>4182.13</v>
      </c>
      <c r="L34" s="9">
        <v>7512.62</v>
      </c>
      <c r="M34" s="9">
        <v>33536.07</v>
      </c>
    </row>
    <row r="35" spans="1:13" x14ac:dyDescent="0.2">
      <c r="A35" t="s">
        <v>85</v>
      </c>
      <c r="B35" s="9">
        <v>5000</v>
      </c>
      <c r="C35" s="9">
        <v>7014.08</v>
      </c>
      <c r="F35" s="9">
        <v>140</v>
      </c>
      <c r="G35" s="9">
        <v>196.39</v>
      </c>
      <c r="L35" s="9">
        <v>5140</v>
      </c>
      <c r="M35" s="9">
        <v>7210.47</v>
      </c>
    </row>
    <row r="36" spans="1:13" x14ac:dyDescent="0.2">
      <c r="A36" t="s">
        <v>109</v>
      </c>
      <c r="B36" s="9">
        <v>19615</v>
      </c>
      <c r="C36" s="9">
        <v>13094.26</v>
      </c>
      <c r="F36" s="9">
        <v>549.22</v>
      </c>
      <c r="G36" s="9">
        <v>366.64</v>
      </c>
      <c r="L36" s="9">
        <v>20164.22</v>
      </c>
      <c r="M36" s="9">
        <v>13460.9</v>
      </c>
    </row>
    <row r="37" spans="1:13" x14ac:dyDescent="0.2">
      <c r="A37" t="s">
        <v>127</v>
      </c>
      <c r="B37" s="9">
        <v>20700</v>
      </c>
      <c r="C37" s="9">
        <v>13955.09</v>
      </c>
      <c r="F37" s="9">
        <v>579.6</v>
      </c>
      <c r="G37" s="9">
        <v>390.75</v>
      </c>
      <c r="L37" s="9">
        <v>21279.599999999999</v>
      </c>
      <c r="M37" s="9">
        <v>14345.84</v>
      </c>
    </row>
    <row r="38" spans="1:13" x14ac:dyDescent="0.2">
      <c r="A38" t="s">
        <v>129</v>
      </c>
      <c r="B38" s="9">
        <v>12000</v>
      </c>
      <c r="C38" s="9">
        <v>8758.24</v>
      </c>
      <c r="F38" s="9">
        <v>336</v>
      </c>
      <c r="G38" s="9">
        <v>245.23</v>
      </c>
      <c r="L38" s="9">
        <v>12336</v>
      </c>
      <c r="M38" s="9">
        <v>9003.4699999999993</v>
      </c>
    </row>
    <row r="39" spans="1:13" x14ac:dyDescent="0.2">
      <c r="A39" t="s">
        <v>86</v>
      </c>
      <c r="B39" s="9">
        <v>31900</v>
      </c>
      <c r="C39" s="9">
        <v>31279.34</v>
      </c>
      <c r="F39" s="9">
        <v>1449.36</v>
      </c>
      <c r="G39" s="9">
        <v>1279.72</v>
      </c>
      <c r="H39" s="9">
        <v>19863</v>
      </c>
      <c r="I39" s="9">
        <v>14424.92</v>
      </c>
      <c r="L39" s="9">
        <v>53212.36</v>
      </c>
      <c r="M39" s="9">
        <v>46983.98</v>
      </c>
    </row>
    <row r="40" spans="1:13" x14ac:dyDescent="0.2">
      <c r="A40" t="s">
        <v>131</v>
      </c>
      <c r="B40" s="9">
        <v>4000</v>
      </c>
      <c r="C40" s="9">
        <v>2156.1799999999998</v>
      </c>
      <c r="F40" s="9">
        <v>112</v>
      </c>
      <c r="G40" s="9">
        <v>60.36</v>
      </c>
      <c r="L40" s="9">
        <v>4112</v>
      </c>
      <c r="M40" s="9">
        <v>2216.54</v>
      </c>
    </row>
    <row r="41" spans="1:13" x14ac:dyDescent="0.2">
      <c r="A41" t="s">
        <v>133</v>
      </c>
      <c r="B41" s="9">
        <v>9150</v>
      </c>
      <c r="C41" s="9">
        <v>1970.69</v>
      </c>
      <c r="F41" s="9">
        <v>256.2</v>
      </c>
      <c r="G41" s="9">
        <v>55.18</v>
      </c>
      <c r="L41" s="9">
        <v>9406.2000000000007</v>
      </c>
      <c r="M41" s="9">
        <v>2025.8700000000001</v>
      </c>
    </row>
    <row r="42" spans="1:13" x14ac:dyDescent="0.2">
      <c r="A42" t="s">
        <v>111</v>
      </c>
      <c r="B42" s="9">
        <v>15000</v>
      </c>
      <c r="C42" s="9">
        <v>7795.24</v>
      </c>
      <c r="F42" s="9">
        <v>420</v>
      </c>
      <c r="G42" s="9">
        <v>218.28</v>
      </c>
      <c r="L42" s="9">
        <v>15420</v>
      </c>
      <c r="M42" s="9">
        <v>8013.5199999999995</v>
      </c>
    </row>
    <row r="43" spans="1:13" x14ac:dyDescent="0.2">
      <c r="A43" t="s">
        <v>135</v>
      </c>
      <c r="B43" s="9">
        <v>24800</v>
      </c>
      <c r="C43" s="9">
        <v>10866.5</v>
      </c>
      <c r="F43" s="9">
        <v>694.4</v>
      </c>
      <c r="G43" s="9">
        <v>304.24</v>
      </c>
      <c r="L43" s="9">
        <v>25494.400000000001</v>
      </c>
      <c r="M43" s="9">
        <v>11170.74</v>
      </c>
    </row>
    <row r="44" spans="1:13" x14ac:dyDescent="0.2">
      <c r="A44" t="s">
        <v>113</v>
      </c>
      <c r="B44" s="9">
        <v>750</v>
      </c>
      <c r="C44" s="9">
        <v>181</v>
      </c>
      <c r="F44" s="9">
        <v>2450.14</v>
      </c>
      <c r="G44" s="9">
        <v>1884.61</v>
      </c>
      <c r="H44" s="9">
        <v>86755</v>
      </c>
      <c r="I44" s="9">
        <v>67126.080000000002</v>
      </c>
      <c r="L44" s="9">
        <v>89955.14</v>
      </c>
      <c r="M44" s="9">
        <v>69191.69</v>
      </c>
    </row>
    <row r="45" spans="1:13" x14ac:dyDescent="0.2">
      <c r="A45" t="s">
        <v>87</v>
      </c>
      <c r="B45" s="9">
        <v>400</v>
      </c>
      <c r="C45" s="9">
        <v>407.25</v>
      </c>
      <c r="F45" s="9">
        <v>3248.62</v>
      </c>
      <c r="G45" s="9">
        <v>1985.38</v>
      </c>
      <c r="H45" s="9">
        <v>115622</v>
      </c>
      <c r="I45" s="9">
        <v>70498.8</v>
      </c>
      <c r="L45" s="9">
        <v>119270.62</v>
      </c>
      <c r="M45" s="9">
        <v>72891.430000000008</v>
      </c>
    </row>
    <row r="46" spans="1:13" x14ac:dyDescent="0.2">
      <c r="A46" t="s">
        <v>88</v>
      </c>
      <c r="B46" s="9">
        <v>8000</v>
      </c>
      <c r="C46" s="9">
        <v>6669.03</v>
      </c>
      <c r="F46" s="9">
        <v>224</v>
      </c>
      <c r="G46" s="9">
        <v>186.73</v>
      </c>
      <c r="L46" s="9">
        <v>8224</v>
      </c>
      <c r="M46" s="9">
        <v>6855.7599999999993</v>
      </c>
    </row>
    <row r="47" spans="1:13" x14ac:dyDescent="0.2">
      <c r="A47" t="s">
        <v>89</v>
      </c>
      <c r="B47" s="9">
        <v>47500</v>
      </c>
      <c r="C47" s="9">
        <v>5670.87</v>
      </c>
      <c r="F47" s="9">
        <v>3423.28</v>
      </c>
      <c r="G47" s="9">
        <v>784.48</v>
      </c>
      <c r="H47" s="9">
        <v>74760</v>
      </c>
      <c r="I47" s="9">
        <v>22345.16</v>
      </c>
      <c r="L47" s="9">
        <v>125683.28</v>
      </c>
      <c r="M47" s="9">
        <v>28800.510000000002</v>
      </c>
    </row>
    <row r="48" spans="1:13" x14ac:dyDescent="0.2">
      <c r="A48" t="s">
        <v>115</v>
      </c>
      <c r="B48" s="9">
        <v>3400</v>
      </c>
      <c r="C48" s="9">
        <v>2285.59</v>
      </c>
      <c r="F48" s="9">
        <v>95.2</v>
      </c>
      <c r="G48" s="9">
        <v>64</v>
      </c>
      <c r="L48" s="9">
        <v>3495.2</v>
      </c>
      <c r="M48" s="9">
        <v>2349.59</v>
      </c>
    </row>
    <row r="49" spans="1:13" x14ac:dyDescent="0.2">
      <c r="A49" t="s">
        <v>90</v>
      </c>
      <c r="B49" s="9">
        <v>30000</v>
      </c>
      <c r="C49" s="9">
        <v>13097.47</v>
      </c>
      <c r="F49" s="9">
        <v>840</v>
      </c>
      <c r="G49" s="9">
        <v>366.73</v>
      </c>
      <c r="L49" s="9">
        <v>30840</v>
      </c>
      <c r="M49" s="9">
        <v>13464.199999999999</v>
      </c>
    </row>
    <row r="50" spans="1:13" x14ac:dyDescent="0.2">
      <c r="A50" t="s">
        <v>91</v>
      </c>
      <c r="B50" s="9">
        <v>172000</v>
      </c>
      <c r="C50" s="9">
        <v>85091.98</v>
      </c>
      <c r="F50" s="9">
        <v>4816</v>
      </c>
      <c r="G50" s="9">
        <v>2382.5700000000002</v>
      </c>
      <c r="L50" s="9">
        <v>176816</v>
      </c>
      <c r="M50" s="9">
        <v>87474.55</v>
      </c>
    </row>
    <row r="51" spans="1:13" x14ac:dyDescent="0.2">
      <c r="A51" t="s">
        <v>117</v>
      </c>
      <c r="B51" s="9">
        <v>3216</v>
      </c>
      <c r="C51" s="9">
        <v>4253.1099999999997</v>
      </c>
      <c r="F51" s="9">
        <v>90.05</v>
      </c>
      <c r="G51" s="9">
        <v>119.09</v>
      </c>
      <c r="L51" s="9">
        <v>3306.05</v>
      </c>
      <c r="M51" s="9">
        <v>4372.2</v>
      </c>
    </row>
    <row r="52" spans="1:13" x14ac:dyDescent="0.2">
      <c r="A52" t="s">
        <v>92</v>
      </c>
      <c r="B52" s="9">
        <v>14000</v>
      </c>
      <c r="C52" s="9">
        <v>3081.87</v>
      </c>
      <c r="F52" s="9">
        <v>392</v>
      </c>
      <c r="G52" s="9">
        <v>86.29</v>
      </c>
      <c r="H52" s="9">
        <v>0</v>
      </c>
      <c r="I52" s="9">
        <v>0</v>
      </c>
      <c r="L52" s="9">
        <v>14392</v>
      </c>
      <c r="M52" s="9">
        <v>3168.16</v>
      </c>
    </row>
    <row r="53" spans="1:13" x14ac:dyDescent="0.2">
      <c r="A53" t="s">
        <v>93</v>
      </c>
      <c r="B53" s="9">
        <v>14500</v>
      </c>
      <c r="C53" s="9">
        <v>1394.02</v>
      </c>
      <c r="F53" s="9">
        <v>642.88</v>
      </c>
      <c r="G53" s="9">
        <v>183.3</v>
      </c>
      <c r="H53" s="9">
        <v>8460</v>
      </c>
      <c r="I53" s="9">
        <v>5152.68</v>
      </c>
      <c r="L53" s="9">
        <v>23602.879999999997</v>
      </c>
      <c r="M53" s="9">
        <v>6730</v>
      </c>
    </row>
    <row r="54" spans="1:13" x14ac:dyDescent="0.2">
      <c r="A54" t="s">
        <v>94</v>
      </c>
      <c r="B54" s="9">
        <v>101124</v>
      </c>
      <c r="C54" s="9">
        <v>55879.31</v>
      </c>
      <c r="F54" s="9">
        <v>3991.12</v>
      </c>
      <c r="G54" s="9">
        <v>2441.64</v>
      </c>
      <c r="H54" s="9">
        <v>41416</v>
      </c>
      <c r="I54" s="9">
        <v>31083.63</v>
      </c>
      <c r="J54" s="9">
        <v>0</v>
      </c>
      <c r="K54" s="9">
        <v>238.98</v>
      </c>
      <c r="L54" s="9">
        <v>146531.12</v>
      </c>
      <c r="M54" s="9">
        <v>89643.56</v>
      </c>
    </row>
    <row r="55" spans="1:13" x14ac:dyDescent="0.2">
      <c r="A55" t="s">
        <v>119</v>
      </c>
      <c r="B55" s="9">
        <v>40500</v>
      </c>
      <c r="C55" s="9">
        <v>17019.54</v>
      </c>
      <c r="F55" s="9">
        <v>1134</v>
      </c>
      <c r="G55" s="9">
        <v>476.53</v>
      </c>
      <c r="L55" s="9">
        <v>41634</v>
      </c>
      <c r="M55" s="9">
        <v>17496.07</v>
      </c>
    </row>
    <row r="56" spans="1:13" x14ac:dyDescent="0.2">
      <c r="A56" t="s">
        <v>137</v>
      </c>
      <c r="B56" s="9">
        <v>7136</v>
      </c>
      <c r="C56" s="9">
        <v>1155.8900000000001</v>
      </c>
      <c r="F56" s="9">
        <v>1847.33</v>
      </c>
      <c r="G56" s="9">
        <v>1099.6099999999999</v>
      </c>
      <c r="H56" s="9">
        <v>58840</v>
      </c>
      <c r="I56" s="9">
        <v>38115.910000000003</v>
      </c>
      <c r="L56" s="9">
        <v>67823.33</v>
      </c>
      <c r="M56" s="9">
        <v>40371.410000000003</v>
      </c>
    </row>
    <row r="57" spans="1:13" x14ac:dyDescent="0.2">
      <c r="A57" t="s">
        <v>95</v>
      </c>
      <c r="B57" s="9">
        <v>20000</v>
      </c>
      <c r="C57" s="9">
        <v>2665.5</v>
      </c>
      <c r="F57" s="9">
        <v>560</v>
      </c>
      <c r="G57" s="9">
        <v>74.61</v>
      </c>
      <c r="L57" s="9">
        <v>20560</v>
      </c>
      <c r="M57" s="9">
        <v>2740.11</v>
      </c>
    </row>
    <row r="58" spans="1:13" x14ac:dyDescent="0.2">
      <c r="A58" t="s">
        <v>265</v>
      </c>
      <c r="B58" s="9">
        <v>1272315</v>
      </c>
      <c r="C58" s="9">
        <v>565826.44999999995</v>
      </c>
      <c r="F58" s="9">
        <v>35624.82</v>
      </c>
      <c r="G58" s="9">
        <v>3468.86</v>
      </c>
      <c r="L58" s="9">
        <v>1307939.82</v>
      </c>
      <c r="M58" s="9">
        <v>569295.30999999994</v>
      </c>
    </row>
    <row r="59" spans="1:13" x14ac:dyDescent="0.2">
      <c r="A59" t="s">
        <v>46</v>
      </c>
      <c r="B59" s="9">
        <v>73349</v>
      </c>
      <c r="C59" s="9">
        <v>3564</v>
      </c>
      <c r="F59" s="9">
        <v>2237.4499999999998</v>
      </c>
      <c r="G59" s="9">
        <v>117.09</v>
      </c>
      <c r="H59" s="9">
        <v>6560</v>
      </c>
      <c r="I59" s="9">
        <v>617.57000000000005</v>
      </c>
      <c r="L59" s="9">
        <v>82146.45</v>
      </c>
      <c r="M59" s="9">
        <v>4298.66</v>
      </c>
    </row>
    <row r="60" spans="1:13" x14ac:dyDescent="0.2">
      <c r="A60" t="s">
        <v>48</v>
      </c>
      <c r="B60" s="9">
        <v>369570</v>
      </c>
      <c r="C60" s="9">
        <v>213370.04</v>
      </c>
      <c r="F60" s="9">
        <v>17503.400000000001</v>
      </c>
      <c r="G60" s="9">
        <v>12167.81</v>
      </c>
      <c r="H60" s="9">
        <v>76980</v>
      </c>
      <c r="I60" s="9">
        <v>42622.5</v>
      </c>
      <c r="L60" s="9">
        <v>464053.4</v>
      </c>
      <c r="M60" s="9">
        <v>268160.34999999998</v>
      </c>
    </row>
    <row r="61" spans="1:13" x14ac:dyDescent="0.2">
      <c r="A61" t="s">
        <v>96</v>
      </c>
      <c r="B61" s="9">
        <v>17000</v>
      </c>
      <c r="C61" s="9">
        <v>15892.67</v>
      </c>
      <c r="F61" s="9">
        <v>2751.97</v>
      </c>
      <c r="G61" s="9">
        <v>2549.21</v>
      </c>
      <c r="H61" s="9">
        <v>15035</v>
      </c>
      <c r="I61" s="9">
        <v>13396.24</v>
      </c>
      <c r="J61" s="9">
        <v>66249.600000000006</v>
      </c>
      <c r="K61" s="9">
        <v>61753.45</v>
      </c>
      <c r="L61" s="9">
        <v>101036.57</v>
      </c>
      <c r="M61" s="9">
        <v>93591.57</v>
      </c>
    </row>
    <row r="62" spans="1:13" x14ac:dyDescent="0.2">
      <c r="A62" t="s">
        <v>49</v>
      </c>
      <c r="B62" s="9">
        <v>13420</v>
      </c>
      <c r="C62" s="9">
        <v>4736.17</v>
      </c>
      <c r="F62" s="9">
        <v>6211.23</v>
      </c>
      <c r="G62" s="9">
        <v>5735.2</v>
      </c>
      <c r="H62" s="9">
        <v>6170</v>
      </c>
      <c r="I62" s="9">
        <v>2153</v>
      </c>
      <c r="J62" s="9">
        <v>202239.71</v>
      </c>
      <c r="K62" s="9">
        <v>197940.77</v>
      </c>
      <c r="L62" s="9">
        <v>228040.94</v>
      </c>
      <c r="M62" s="9">
        <v>210565.13999999998</v>
      </c>
    </row>
    <row r="63" spans="1:13" x14ac:dyDescent="0.2">
      <c r="A63" t="s">
        <v>50</v>
      </c>
      <c r="B63" s="9">
        <v>26250</v>
      </c>
      <c r="C63" s="9">
        <v>23126.12</v>
      </c>
      <c r="F63" s="9">
        <v>1017.24</v>
      </c>
      <c r="G63" s="9">
        <v>798.4</v>
      </c>
      <c r="H63" s="9">
        <v>10080</v>
      </c>
      <c r="I63" s="9">
        <v>5388.11</v>
      </c>
      <c r="L63" s="9">
        <v>37347.240000000005</v>
      </c>
      <c r="M63" s="9">
        <v>29312.63</v>
      </c>
    </row>
    <row r="64" spans="1:13" x14ac:dyDescent="0.2">
      <c r="A64" t="s">
        <v>51</v>
      </c>
      <c r="B64" s="9">
        <v>31800</v>
      </c>
      <c r="C64" s="9">
        <v>12015.84</v>
      </c>
      <c r="F64" s="9">
        <v>890.4</v>
      </c>
      <c r="G64" s="9">
        <v>336.45</v>
      </c>
      <c r="L64" s="9">
        <v>32690.400000000001</v>
      </c>
      <c r="M64" s="9">
        <v>12352.29</v>
      </c>
    </row>
    <row r="65" spans="1:13" x14ac:dyDescent="0.2">
      <c r="A65" t="s">
        <v>53</v>
      </c>
      <c r="B65" s="9">
        <v>154486</v>
      </c>
      <c r="C65" s="9">
        <v>49318.23</v>
      </c>
      <c r="F65" s="9">
        <v>5397.7</v>
      </c>
      <c r="G65" s="9">
        <v>2198.88</v>
      </c>
      <c r="H65" s="9">
        <v>38289</v>
      </c>
      <c r="I65" s="9">
        <v>29213.41</v>
      </c>
      <c r="J65" s="9">
        <v>0</v>
      </c>
      <c r="K65" s="9">
        <v>0</v>
      </c>
      <c r="L65" s="9">
        <v>198172.7</v>
      </c>
      <c r="M65" s="9">
        <v>80730.52</v>
      </c>
    </row>
    <row r="66" spans="1:13" x14ac:dyDescent="0.2">
      <c r="A66" t="s">
        <v>31</v>
      </c>
      <c r="B66" s="9">
        <v>174500</v>
      </c>
      <c r="C66" s="9">
        <v>51736.67</v>
      </c>
      <c r="F66" s="9">
        <v>5602.8</v>
      </c>
      <c r="G66" s="9">
        <v>1819.7</v>
      </c>
      <c r="H66" s="9">
        <v>25600</v>
      </c>
      <c r="I66" s="9">
        <v>13252.5</v>
      </c>
      <c r="L66" s="9">
        <v>205702.8</v>
      </c>
      <c r="M66" s="9">
        <v>66808.87</v>
      </c>
    </row>
    <row r="67" spans="1:13" x14ac:dyDescent="0.2">
      <c r="A67" t="s">
        <v>55</v>
      </c>
      <c r="B67" s="9">
        <v>13800</v>
      </c>
      <c r="C67" s="9">
        <v>5891.15</v>
      </c>
      <c r="F67" s="9">
        <v>2241.39</v>
      </c>
      <c r="G67" s="9">
        <v>2039.22</v>
      </c>
      <c r="J67" s="9">
        <v>66249.600000000006</v>
      </c>
      <c r="K67" s="9">
        <v>66937.759999999995</v>
      </c>
      <c r="L67" s="9">
        <v>82290.990000000005</v>
      </c>
      <c r="M67" s="9">
        <v>74868.12999999999</v>
      </c>
    </row>
    <row r="68" spans="1:13" x14ac:dyDescent="0.2">
      <c r="A68" t="s">
        <v>56</v>
      </c>
      <c r="B68" s="9">
        <v>12000</v>
      </c>
      <c r="C68" s="9">
        <v>0</v>
      </c>
      <c r="F68" s="9">
        <v>336</v>
      </c>
      <c r="G68" s="9">
        <v>3000</v>
      </c>
      <c r="L68" s="9">
        <v>12336</v>
      </c>
      <c r="M68" s="9">
        <v>3000</v>
      </c>
    </row>
    <row r="69" spans="1:13" x14ac:dyDescent="0.2">
      <c r="A69" t="s">
        <v>58</v>
      </c>
      <c r="B69" s="9">
        <v>23860</v>
      </c>
      <c r="C69" s="9">
        <v>18939.71</v>
      </c>
      <c r="F69" s="9">
        <v>2716.27</v>
      </c>
      <c r="G69" s="9">
        <v>2548.48</v>
      </c>
      <c r="H69" s="9">
        <v>6900</v>
      </c>
      <c r="I69" s="9">
        <v>6180</v>
      </c>
      <c r="J69" s="9">
        <v>66249.600000000006</v>
      </c>
      <c r="K69" s="9">
        <v>65896.03</v>
      </c>
      <c r="L69" s="9">
        <v>99725.87000000001</v>
      </c>
      <c r="M69" s="9">
        <v>93564.22</v>
      </c>
    </row>
    <row r="70" spans="1:13" x14ac:dyDescent="0.2">
      <c r="A70" t="s">
        <v>59</v>
      </c>
      <c r="B70" s="9">
        <v>9925</v>
      </c>
      <c r="C70" s="9">
        <v>9579.1</v>
      </c>
      <c r="F70" s="9">
        <v>277.89999999999998</v>
      </c>
      <c r="G70" s="9">
        <v>268.20999999999998</v>
      </c>
      <c r="L70" s="9">
        <v>10202.9</v>
      </c>
      <c r="M70" s="9">
        <v>9847.31</v>
      </c>
    </row>
    <row r="71" spans="1:13" x14ac:dyDescent="0.2">
      <c r="A71" t="s">
        <v>60</v>
      </c>
      <c r="B71" s="9">
        <v>60000</v>
      </c>
      <c r="C71" s="9">
        <v>25989.83</v>
      </c>
      <c r="F71" s="9">
        <v>1680</v>
      </c>
      <c r="G71" s="9">
        <v>4727.71</v>
      </c>
      <c r="L71" s="9">
        <v>61680</v>
      </c>
      <c r="M71" s="9">
        <v>30717.54</v>
      </c>
    </row>
    <row r="72" spans="1:13" x14ac:dyDescent="0.2">
      <c r="A72" t="s">
        <v>61</v>
      </c>
      <c r="B72" s="9">
        <v>30000</v>
      </c>
      <c r="C72" s="9">
        <v>14299.7</v>
      </c>
      <c r="F72" s="9">
        <v>1890.84</v>
      </c>
      <c r="G72" s="9">
        <v>927.68</v>
      </c>
      <c r="H72" s="9">
        <v>37530</v>
      </c>
      <c r="I72" s="9">
        <v>18831.599999999999</v>
      </c>
      <c r="L72" s="9">
        <v>69420.84</v>
      </c>
      <c r="M72" s="9">
        <v>34058.979999999996</v>
      </c>
    </row>
    <row r="73" spans="1:13" x14ac:dyDescent="0.2">
      <c r="A73" t="s">
        <v>62</v>
      </c>
      <c r="B73" s="9">
        <v>22000</v>
      </c>
      <c r="C73" s="9">
        <v>3674</v>
      </c>
      <c r="F73" s="9">
        <v>616</v>
      </c>
      <c r="G73" s="9">
        <v>35102.870000000003</v>
      </c>
      <c r="L73" s="9">
        <v>22616</v>
      </c>
      <c r="M73" s="9">
        <v>38776.870000000003</v>
      </c>
    </row>
    <row r="74" spans="1:13" x14ac:dyDescent="0.2">
      <c r="A74" t="s">
        <v>63</v>
      </c>
      <c r="B74" s="9">
        <v>6358</v>
      </c>
      <c r="C74" s="9">
        <v>6386.34</v>
      </c>
      <c r="F74" s="9">
        <v>5440.75</v>
      </c>
      <c r="G74" s="9">
        <v>5272.51</v>
      </c>
      <c r="H74" s="9">
        <v>29005</v>
      </c>
      <c r="I74" s="9">
        <v>23728.41</v>
      </c>
      <c r="J74" s="9">
        <v>158949.59</v>
      </c>
      <c r="K74" s="9">
        <v>158187.24</v>
      </c>
      <c r="L74" s="9">
        <v>199753.34</v>
      </c>
      <c r="M74" s="9">
        <v>193574.5</v>
      </c>
    </row>
    <row r="75" spans="1:13" x14ac:dyDescent="0.2">
      <c r="A75" t="s">
        <v>65</v>
      </c>
      <c r="B75" s="9">
        <v>4000</v>
      </c>
      <c r="C75" s="9">
        <v>1724.5</v>
      </c>
      <c r="F75" s="9">
        <v>492.52</v>
      </c>
      <c r="G75" s="9">
        <v>377.68</v>
      </c>
      <c r="H75" s="9">
        <v>13590</v>
      </c>
      <c r="I75" s="9">
        <v>11763.5</v>
      </c>
      <c r="L75" s="9">
        <v>18082.52</v>
      </c>
      <c r="M75" s="9">
        <v>13865.68</v>
      </c>
    </row>
    <row r="76" spans="1:13" x14ac:dyDescent="0.2">
      <c r="A76" t="s">
        <v>66</v>
      </c>
      <c r="B76" s="9">
        <v>1200</v>
      </c>
      <c r="C76" s="9">
        <v>281.75</v>
      </c>
      <c r="F76" s="9">
        <v>196.14</v>
      </c>
      <c r="G76" s="9">
        <v>163.89</v>
      </c>
      <c r="H76" s="9">
        <v>5805</v>
      </c>
      <c r="I76" s="9">
        <v>5570.65</v>
      </c>
      <c r="L76" s="9">
        <v>7201.1399999999994</v>
      </c>
      <c r="M76" s="9">
        <v>6016.29</v>
      </c>
    </row>
    <row r="77" spans="1:13" x14ac:dyDescent="0.2">
      <c r="A77" t="s">
        <v>67</v>
      </c>
      <c r="B77" s="9">
        <v>35000</v>
      </c>
      <c r="C77" s="9">
        <v>20791.93</v>
      </c>
      <c r="F77" s="9">
        <v>2038.4</v>
      </c>
      <c r="G77" s="9">
        <v>1239.01</v>
      </c>
      <c r="H77" s="9">
        <v>37800</v>
      </c>
      <c r="I77" s="9">
        <v>23459.17</v>
      </c>
      <c r="L77" s="9">
        <v>74838.399999999994</v>
      </c>
      <c r="M77" s="9">
        <v>45490.11</v>
      </c>
    </row>
    <row r="78" spans="1:13" x14ac:dyDescent="0.2">
      <c r="A78" t="s">
        <v>68</v>
      </c>
      <c r="B78" s="9">
        <v>26575</v>
      </c>
      <c r="C78" s="9">
        <v>9083.65</v>
      </c>
      <c r="F78" s="9">
        <v>4505.9399999999996</v>
      </c>
      <c r="G78" s="9">
        <v>3437.2</v>
      </c>
      <c r="H78" s="9">
        <v>8800</v>
      </c>
      <c r="I78" s="9">
        <v>7975</v>
      </c>
      <c r="J78" s="9">
        <v>125551.27</v>
      </c>
      <c r="K78" s="9">
        <v>105698.73</v>
      </c>
      <c r="L78" s="9">
        <v>165432.21000000002</v>
      </c>
      <c r="M78" s="9">
        <v>126194.57999999999</v>
      </c>
    </row>
    <row r="79" spans="1:13" x14ac:dyDescent="0.2">
      <c r="A79" t="s">
        <v>70</v>
      </c>
      <c r="B79" s="9">
        <v>1500</v>
      </c>
      <c r="C79" s="9">
        <v>1565.21</v>
      </c>
      <c r="F79" s="9">
        <v>42</v>
      </c>
      <c r="G79" s="9">
        <v>43.82</v>
      </c>
      <c r="L79" s="9">
        <v>1542</v>
      </c>
      <c r="M79" s="9">
        <v>1609.03</v>
      </c>
    </row>
    <row r="80" spans="1:13" x14ac:dyDescent="0.2">
      <c r="A80" t="s">
        <v>71</v>
      </c>
      <c r="B80" s="9">
        <v>16000</v>
      </c>
      <c r="C80" s="9">
        <v>2626.54</v>
      </c>
      <c r="F80" s="9">
        <v>448</v>
      </c>
      <c r="G80" s="9">
        <v>73.540000000000006</v>
      </c>
      <c r="L80" s="9">
        <v>16448</v>
      </c>
      <c r="M80" s="9">
        <v>2700.08</v>
      </c>
    </row>
    <row r="81" spans="1:13" x14ac:dyDescent="0.2">
      <c r="A81" t="s">
        <v>72</v>
      </c>
      <c r="B81" s="9">
        <v>64089</v>
      </c>
      <c r="C81" s="9">
        <v>54270.66</v>
      </c>
      <c r="F81" s="9">
        <v>1794.49</v>
      </c>
      <c r="G81" s="9">
        <v>1519.59</v>
      </c>
      <c r="L81" s="9">
        <v>65883.490000000005</v>
      </c>
      <c r="M81" s="9">
        <v>55790.25</v>
      </c>
    </row>
    <row r="82" spans="1:13" x14ac:dyDescent="0.2">
      <c r="A82" t="s">
        <v>73</v>
      </c>
      <c r="B82" s="9">
        <v>13230</v>
      </c>
      <c r="C82" s="9">
        <v>5220.03</v>
      </c>
      <c r="F82" s="9">
        <v>1297.8</v>
      </c>
      <c r="G82" s="9">
        <v>1126.03</v>
      </c>
      <c r="H82" s="9">
        <v>33120</v>
      </c>
      <c r="I82" s="9">
        <v>34996.080000000002</v>
      </c>
      <c r="L82" s="9">
        <v>47647.8</v>
      </c>
      <c r="M82" s="9">
        <v>41342.14</v>
      </c>
    </row>
    <row r="83" spans="1:13" x14ac:dyDescent="0.2">
      <c r="A83" t="s">
        <v>74</v>
      </c>
      <c r="B83" s="9">
        <v>12500</v>
      </c>
      <c r="C83" s="9">
        <v>10769.85</v>
      </c>
      <c r="F83" s="9">
        <v>2581.04</v>
      </c>
      <c r="G83" s="9">
        <v>2287.34</v>
      </c>
      <c r="H83" s="9">
        <v>79680</v>
      </c>
      <c r="I83" s="9">
        <v>70921.19</v>
      </c>
      <c r="L83" s="9">
        <v>94761.040000000008</v>
      </c>
      <c r="M83" s="9">
        <v>83978.38</v>
      </c>
    </row>
    <row r="84" spans="1:13" x14ac:dyDescent="0.2">
      <c r="A84" t="s">
        <v>75</v>
      </c>
      <c r="B84" s="9">
        <v>10750</v>
      </c>
      <c r="C84" s="9">
        <v>14563.46</v>
      </c>
      <c r="F84" s="9">
        <v>301</v>
      </c>
      <c r="G84" s="9">
        <v>407.79</v>
      </c>
      <c r="L84" s="9">
        <v>11051</v>
      </c>
      <c r="M84" s="9">
        <v>14971.25</v>
      </c>
    </row>
    <row r="85" spans="1:13" x14ac:dyDescent="0.2">
      <c r="A85" t="s">
        <v>76</v>
      </c>
      <c r="B85" s="9">
        <v>10500</v>
      </c>
      <c r="C85" s="9">
        <v>50035.76</v>
      </c>
      <c r="F85" s="9">
        <v>294</v>
      </c>
      <c r="G85" s="9">
        <v>3636.86</v>
      </c>
      <c r="L85" s="9">
        <v>10794</v>
      </c>
      <c r="M85" s="9">
        <v>53672.62</v>
      </c>
    </row>
    <row r="86" spans="1:13" x14ac:dyDescent="0.2">
      <c r="A86" t="s">
        <v>78</v>
      </c>
      <c r="B86" s="9">
        <v>15000</v>
      </c>
      <c r="C86" s="9">
        <v>10297.56</v>
      </c>
      <c r="F86" s="9">
        <v>420</v>
      </c>
      <c r="G86" s="9">
        <v>288.33</v>
      </c>
      <c r="L86" s="9">
        <v>15420</v>
      </c>
      <c r="M86" s="9">
        <v>10585.89</v>
      </c>
    </row>
    <row r="87" spans="1:13" x14ac:dyDescent="0.2">
      <c r="A87" t="s">
        <v>155</v>
      </c>
      <c r="B87" s="9">
        <v>22000</v>
      </c>
      <c r="C87" s="9">
        <v>2481.88</v>
      </c>
      <c r="F87" s="9">
        <v>616</v>
      </c>
      <c r="G87" s="9">
        <v>69.489999999999995</v>
      </c>
      <c r="L87" s="9">
        <v>22616</v>
      </c>
      <c r="M87" s="9">
        <v>2551.37</v>
      </c>
    </row>
    <row r="88" spans="1:13" x14ac:dyDescent="0.2">
      <c r="A88" t="s">
        <v>156</v>
      </c>
      <c r="B88" s="9">
        <v>40000</v>
      </c>
      <c r="C88" s="9">
        <v>0</v>
      </c>
      <c r="F88" s="9">
        <v>1120</v>
      </c>
      <c r="G88" s="9">
        <v>0</v>
      </c>
      <c r="L88" s="9">
        <v>41120</v>
      </c>
      <c r="M88" s="9">
        <v>0</v>
      </c>
    </row>
    <row r="89" spans="1:13" x14ac:dyDescent="0.2">
      <c r="A89" t="s">
        <v>157</v>
      </c>
      <c r="B89" s="9">
        <v>10500</v>
      </c>
      <c r="C89" s="9">
        <v>2585</v>
      </c>
      <c r="F89" s="9">
        <v>294</v>
      </c>
      <c r="G89" s="9">
        <v>72.38</v>
      </c>
      <c r="L89" s="9">
        <v>10794</v>
      </c>
      <c r="M89" s="9">
        <v>2657.38</v>
      </c>
    </row>
    <row r="90" spans="1:13" x14ac:dyDescent="0.2">
      <c r="A90" t="s">
        <v>79</v>
      </c>
      <c r="B90" s="9">
        <v>78528</v>
      </c>
      <c r="C90" s="9">
        <v>45162.81</v>
      </c>
      <c r="F90" s="9">
        <v>8131.09</v>
      </c>
      <c r="G90" s="9">
        <v>6367.87</v>
      </c>
      <c r="H90" s="9">
        <v>37963</v>
      </c>
      <c r="I90" s="9">
        <v>9348.7999999999993</v>
      </c>
      <c r="J90" s="9">
        <v>173905.2</v>
      </c>
      <c r="K90" s="9">
        <v>172909.64</v>
      </c>
      <c r="L90" s="9">
        <v>298527.29000000004</v>
      </c>
      <c r="M90" s="9">
        <v>233789.12</v>
      </c>
    </row>
    <row r="91" spans="1:13" x14ac:dyDescent="0.2">
      <c r="A91" t="s">
        <v>81</v>
      </c>
      <c r="D91" s="9">
        <v>1773008</v>
      </c>
      <c r="E91" s="9">
        <v>1773008</v>
      </c>
      <c r="L91" s="9">
        <v>1773008</v>
      </c>
      <c r="M91" s="9">
        <v>1773008</v>
      </c>
    </row>
    <row r="92" spans="1:13" x14ac:dyDescent="0.2">
      <c r="A92" t="s">
        <v>82</v>
      </c>
      <c r="B92" s="9">
        <v>65000</v>
      </c>
      <c r="C92" s="9">
        <v>62008.53</v>
      </c>
      <c r="F92" s="9">
        <v>2001.44</v>
      </c>
      <c r="G92" s="9">
        <v>1736.23</v>
      </c>
      <c r="H92" s="9">
        <v>6480</v>
      </c>
      <c r="I92" s="9">
        <v>0</v>
      </c>
      <c r="L92" s="9">
        <v>73481.440000000002</v>
      </c>
      <c r="M92" s="9">
        <v>63744.76</v>
      </c>
    </row>
    <row r="93" spans="1:13" x14ac:dyDescent="0.2">
      <c r="A93" t="s">
        <v>150</v>
      </c>
      <c r="B93" s="9">
        <v>5000</v>
      </c>
      <c r="C93" s="9">
        <v>0</v>
      </c>
      <c r="F93" s="9">
        <v>140</v>
      </c>
      <c r="G93" s="9">
        <v>0</v>
      </c>
      <c r="L93" s="9">
        <v>5140</v>
      </c>
      <c r="M93" s="9">
        <v>0</v>
      </c>
    </row>
    <row r="94" spans="1:13" x14ac:dyDescent="0.2">
      <c r="A94" t="s">
        <v>139</v>
      </c>
      <c r="B94" s="9">
        <v>69733</v>
      </c>
      <c r="C94" s="9">
        <v>95997.6</v>
      </c>
      <c r="F94" s="9">
        <v>1952.52</v>
      </c>
      <c r="G94" s="9">
        <v>2687.94</v>
      </c>
      <c r="L94" s="9">
        <v>71685.52</v>
      </c>
      <c r="M94" s="9">
        <v>98685.540000000008</v>
      </c>
    </row>
    <row r="95" spans="1:13" x14ac:dyDescent="0.2">
      <c r="A95" t="s">
        <v>269</v>
      </c>
      <c r="B95" s="9">
        <v>5050628.5</v>
      </c>
      <c r="C95" s="9">
        <v>2525300.6099999994</v>
      </c>
      <c r="D95" s="9">
        <v>3978037</v>
      </c>
      <c r="E95" s="9">
        <v>3855037</v>
      </c>
      <c r="F95" s="9">
        <v>211155.81999999995</v>
      </c>
      <c r="G95" s="9">
        <v>280118.7</v>
      </c>
      <c r="H95" s="9">
        <v>1157383.5</v>
      </c>
      <c r="I95" s="9">
        <v>712089.3</v>
      </c>
      <c r="J95" s="9">
        <v>1118982.1399999999</v>
      </c>
      <c r="K95" s="9">
        <v>1003928.86</v>
      </c>
      <c r="L95" s="9">
        <v>11516186.960000003</v>
      </c>
      <c r="M95" s="9">
        <v>8376474.4699999979</v>
      </c>
    </row>
    <row r="96" spans="1:13" x14ac:dyDescent="0.2">
      <c r="B96"/>
      <c r="C96"/>
      <c r="D96"/>
      <c r="E96"/>
      <c r="F96"/>
      <c r="G96"/>
      <c r="H96"/>
      <c r="I96"/>
      <c r="J96"/>
      <c r="K96"/>
      <c r="L96"/>
      <c r="M96"/>
    </row>
    <row r="97" customFormat="1" x14ac:dyDescent="0.2"/>
    <row r="98" customFormat="1" x14ac:dyDescent="0.2"/>
    <row r="99" customFormat="1" x14ac:dyDescent="0.2"/>
  </sheetData>
  <pageMargins left="0.7" right="0.7" top="0.75" bottom="0.75" header="0.3" footer="0.3"/>
  <pageSetup orientation="portrait" horizontalDpi="4294967295" verticalDpi="4294967295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/>
  </sheetPr>
  <dimension ref="A1:N248"/>
  <sheetViews>
    <sheetView topLeftCell="C1" workbookViewId="0">
      <pane ySplit="11" topLeftCell="A131" activePane="bottomLeft" state="frozen"/>
      <selection activeCell="E42" activeCellId="1" sqref="A6:XFD6 E42"/>
      <selection pane="bottomLeft" activeCell="E42" activeCellId="1" sqref="A6:XFD6 E42"/>
    </sheetView>
  </sheetViews>
  <sheetFormatPr defaultColWidth="8" defaultRowHeight="12.75" x14ac:dyDescent="0.2"/>
  <cols>
    <col min="1" max="1" width="51.5703125" customWidth="1"/>
    <col min="2" max="4" width="23.42578125" customWidth="1"/>
    <col min="5" max="5" width="44.42578125" customWidth="1"/>
    <col min="6" max="13" width="23.42578125" customWidth="1"/>
  </cols>
  <sheetData>
    <row r="1" spans="1:14" x14ac:dyDescent="0.2">
      <c r="A1" s="8" t="s">
        <v>263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4" x14ac:dyDescent="0.2">
      <c r="A2" s="7" t="s">
        <v>32</v>
      </c>
      <c r="B2" s="7"/>
      <c r="C2" s="6"/>
    </row>
    <row r="3" spans="1:14" x14ac:dyDescent="0.2">
      <c r="A3" s="7" t="s">
        <v>262</v>
      </c>
      <c r="B3" s="7"/>
      <c r="C3" s="6" t="s">
        <v>261</v>
      </c>
    </row>
    <row r="4" spans="1:14" ht="38.25" x14ac:dyDescent="0.2">
      <c r="A4" s="7" t="s">
        <v>260</v>
      </c>
      <c r="B4" s="7"/>
      <c r="C4" s="6" t="s">
        <v>273</v>
      </c>
    </row>
    <row r="5" spans="1:14" x14ac:dyDescent="0.2">
      <c r="A5" s="7" t="s">
        <v>251</v>
      </c>
      <c r="B5" s="7"/>
      <c r="C5" s="6"/>
    </row>
    <row r="6" spans="1:14" x14ac:dyDescent="0.2">
      <c r="A6" s="7" t="s">
        <v>259</v>
      </c>
      <c r="B6" s="7"/>
      <c r="C6" s="6" t="s">
        <v>274</v>
      </c>
    </row>
    <row r="7" spans="1:14" x14ac:dyDescent="0.2">
      <c r="A7" s="7" t="s">
        <v>258</v>
      </c>
      <c r="B7" s="7"/>
      <c r="C7" s="6" t="s">
        <v>257</v>
      </c>
    </row>
    <row r="8" spans="1:14" ht="76.5" x14ac:dyDescent="0.2">
      <c r="A8" s="7" t="s">
        <v>256</v>
      </c>
      <c r="B8" s="7"/>
      <c r="C8" s="6" t="s">
        <v>255</v>
      </c>
    </row>
    <row r="9" spans="1:14" x14ac:dyDescent="0.2">
      <c r="A9" s="7" t="s">
        <v>254</v>
      </c>
      <c r="B9" s="7"/>
      <c r="C9" s="6" t="s">
        <v>253</v>
      </c>
    </row>
    <row r="10" spans="1:14" x14ac:dyDescent="0.2">
      <c r="A10" s="2"/>
      <c r="B10" s="2"/>
    </row>
    <row r="11" spans="1:14" s="9" customFormat="1" ht="51" x14ac:dyDescent="0.2">
      <c r="A11" s="54" t="s">
        <v>32</v>
      </c>
      <c r="B11" s="54" t="s">
        <v>32</v>
      </c>
      <c r="C11" s="54" t="s">
        <v>252</v>
      </c>
      <c r="D11" s="54" t="s">
        <v>251</v>
      </c>
      <c r="E11" s="54" t="s">
        <v>250</v>
      </c>
      <c r="F11" s="54" t="s">
        <v>249</v>
      </c>
      <c r="G11" s="54" t="s">
        <v>248</v>
      </c>
      <c r="H11" s="54" t="s">
        <v>247</v>
      </c>
      <c r="I11" s="54" t="s">
        <v>246</v>
      </c>
      <c r="J11" s="54" t="s">
        <v>245</v>
      </c>
      <c r="K11" s="54" t="s">
        <v>244</v>
      </c>
      <c r="L11" s="54" t="s">
        <v>243</v>
      </c>
      <c r="M11" s="54" t="s">
        <v>242</v>
      </c>
      <c r="N11" s="54" t="s">
        <v>241</v>
      </c>
    </row>
    <row r="12" spans="1:14" ht="14.45" customHeight="1" x14ac:dyDescent="0.2">
      <c r="A12" s="2" t="s">
        <v>240</v>
      </c>
      <c r="B12" s="2" t="s">
        <v>34</v>
      </c>
      <c r="C12" s="2" t="s">
        <v>160</v>
      </c>
      <c r="D12" s="2" t="s">
        <v>159</v>
      </c>
      <c r="E12" s="2" t="s">
        <v>163</v>
      </c>
      <c r="F12" s="11">
        <v>17301</v>
      </c>
      <c r="G12" s="11">
        <v>0</v>
      </c>
      <c r="H12" s="11">
        <v>17301</v>
      </c>
      <c r="I12" s="11">
        <v>9755.83</v>
      </c>
      <c r="J12" s="11">
        <v>0</v>
      </c>
      <c r="K12" s="11">
        <v>0</v>
      </c>
      <c r="L12" s="11">
        <v>9755.83</v>
      </c>
      <c r="M12" s="11">
        <v>7545.17</v>
      </c>
      <c r="N12" s="11">
        <v>0.436112</v>
      </c>
    </row>
    <row r="13" spans="1:14" ht="14.45" customHeight="1" x14ac:dyDescent="0.2">
      <c r="A13" s="2" t="s">
        <v>240</v>
      </c>
      <c r="B13" s="2" t="s">
        <v>34</v>
      </c>
      <c r="C13" s="2" t="s">
        <v>160</v>
      </c>
      <c r="D13" s="2" t="s">
        <v>159</v>
      </c>
      <c r="E13" s="2" t="s">
        <v>162</v>
      </c>
      <c r="F13" s="11">
        <v>4768.53</v>
      </c>
      <c r="G13" s="11">
        <v>-304.72000000000003</v>
      </c>
      <c r="H13" s="11">
        <v>4463.8100000000004</v>
      </c>
      <c r="I13" s="11">
        <v>2706.56</v>
      </c>
      <c r="J13" s="11">
        <v>0</v>
      </c>
      <c r="K13" s="11">
        <v>0</v>
      </c>
      <c r="L13" s="11">
        <v>2706.56</v>
      </c>
      <c r="M13" s="11">
        <v>1757.25</v>
      </c>
      <c r="N13" s="11">
        <v>0.39366600000000002</v>
      </c>
    </row>
    <row r="14" spans="1:14" ht="14.45" customHeight="1" x14ac:dyDescent="0.2">
      <c r="A14" s="2" t="s">
        <v>240</v>
      </c>
      <c r="B14" s="2" t="s">
        <v>34</v>
      </c>
      <c r="C14" s="2" t="s">
        <v>160</v>
      </c>
      <c r="D14" s="2" t="s">
        <v>159</v>
      </c>
      <c r="E14" s="2" t="s">
        <v>158</v>
      </c>
      <c r="F14" s="11">
        <v>51040</v>
      </c>
      <c r="G14" s="11">
        <v>-10883</v>
      </c>
      <c r="H14" s="11">
        <v>40157</v>
      </c>
      <c r="I14" s="11">
        <v>23676.75</v>
      </c>
      <c r="J14" s="11">
        <v>0</v>
      </c>
      <c r="K14" s="11">
        <v>0</v>
      </c>
      <c r="L14" s="11">
        <v>23676.75</v>
      </c>
      <c r="M14" s="11">
        <v>16480.25</v>
      </c>
      <c r="N14" s="11">
        <v>0.41039500000000001</v>
      </c>
    </row>
    <row r="15" spans="1:14" ht="14.45" customHeight="1" x14ac:dyDescent="0.2">
      <c r="A15" s="2" t="s">
        <v>240</v>
      </c>
      <c r="B15" s="2" t="s">
        <v>34</v>
      </c>
      <c r="C15" s="2" t="s">
        <v>160</v>
      </c>
      <c r="D15" s="2" t="s">
        <v>159</v>
      </c>
      <c r="E15" s="2" t="s">
        <v>167</v>
      </c>
      <c r="F15" s="11">
        <v>66249.48</v>
      </c>
      <c r="G15" s="11">
        <v>0</v>
      </c>
      <c r="H15" s="11">
        <v>66249.48</v>
      </c>
      <c r="I15" s="11">
        <v>27514.59</v>
      </c>
      <c r="J15" s="11">
        <v>0</v>
      </c>
      <c r="K15" s="11">
        <v>0</v>
      </c>
      <c r="L15" s="11">
        <v>27514.59</v>
      </c>
      <c r="M15" s="11">
        <v>38734.89</v>
      </c>
      <c r="N15" s="11">
        <v>0.58468200000000004</v>
      </c>
    </row>
    <row r="16" spans="1:14" ht="14.45" customHeight="1" x14ac:dyDescent="0.2">
      <c r="A16" s="2" t="s">
        <v>298</v>
      </c>
      <c r="B16" s="2" t="s">
        <v>151</v>
      </c>
      <c r="C16" s="2" t="s">
        <v>160</v>
      </c>
      <c r="D16" s="2" t="s">
        <v>159</v>
      </c>
      <c r="E16" s="2" t="s">
        <v>163</v>
      </c>
      <c r="F16" s="11">
        <v>4000</v>
      </c>
      <c r="G16" s="11">
        <v>0</v>
      </c>
      <c r="H16" s="11">
        <v>4000</v>
      </c>
      <c r="I16" s="11">
        <v>0</v>
      </c>
      <c r="J16" s="11">
        <v>0</v>
      </c>
      <c r="K16" s="11">
        <v>0</v>
      </c>
      <c r="L16" s="11">
        <v>0</v>
      </c>
      <c r="M16" s="11">
        <v>4000</v>
      </c>
      <c r="N16" s="11">
        <v>1</v>
      </c>
    </row>
    <row r="17" spans="1:14" x14ac:dyDescent="0.2">
      <c r="A17" s="2" t="s">
        <v>298</v>
      </c>
      <c r="B17" s="2" t="s">
        <v>151</v>
      </c>
      <c r="C17" s="2" t="s">
        <v>160</v>
      </c>
      <c r="D17" s="2" t="s">
        <v>159</v>
      </c>
      <c r="E17" s="2" t="s">
        <v>162</v>
      </c>
      <c r="F17" s="11">
        <v>112</v>
      </c>
      <c r="G17" s="11">
        <v>0</v>
      </c>
      <c r="H17" s="11">
        <v>112</v>
      </c>
      <c r="I17" s="4">
        <v>0</v>
      </c>
      <c r="J17" s="4">
        <v>0</v>
      </c>
      <c r="K17" s="5">
        <v>0</v>
      </c>
      <c r="L17" s="11">
        <v>0</v>
      </c>
      <c r="M17" s="4">
        <v>112</v>
      </c>
      <c r="N17" s="3">
        <v>1</v>
      </c>
    </row>
    <row r="18" spans="1:14" x14ac:dyDescent="0.2">
      <c r="A18" s="2" t="s">
        <v>299</v>
      </c>
      <c r="B18" s="2" t="s">
        <v>152</v>
      </c>
      <c r="C18" s="2" t="s">
        <v>468</v>
      </c>
      <c r="D18" s="2" t="s">
        <v>159</v>
      </c>
      <c r="E18" s="2" t="s">
        <v>163</v>
      </c>
      <c r="F18" s="11">
        <v>0</v>
      </c>
      <c r="G18" s="11">
        <v>53020</v>
      </c>
      <c r="H18" s="11">
        <v>53020</v>
      </c>
      <c r="I18" s="4">
        <v>48200</v>
      </c>
      <c r="J18" s="4">
        <v>0</v>
      </c>
      <c r="K18" s="5">
        <v>0</v>
      </c>
      <c r="L18" s="11">
        <v>48200</v>
      </c>
      <c r="M18" s="4">
        <v>4820</v>
      </c>
      <c r="N18" s="3">
        <v>9.0909000000000004E-2</v>
      </c>
    </row>
    <row r="19" spans="1:14" x14ac:dyDescent="0.2">
      <c r="A19" s="2" t="s">
        <v>299</v>
      </c>
      <c r="B19" s="2" t="s">
        <v>152</v>
      </c>
      <c r="C19" s="2" t="s">
        <v>469</v>
      </c>
      <c r="D19" s="2" t="s">
        <v>159</v>
      </c>
      <c r="E19" s="2" t="s">
        <v>163</v>
      </c>
      <c r="F19" s="11">
        <v>0</v>
      </c>
      <c r="G19" s="11">
        <v>21556.7</v>
      </c>
      <c r="H19" s="11">
        <v>21556.7</v>
      </c>
      <c r="I19" s="4">
        <v>0</v>
      </c>
      <c r="J19" s="4">
        <v>0</v>
      </c>
      <c r="K19" s="5">
        <v>0</v>
      </c>
      <c r="L19" s="11">
        <v>0</v>
      </c>
      <c r="M19" s="4">
        <v>21556.7</v>
      </c>
      <c r="N19" s="3">
        <v>1</v>
      </c>
    </row>
    <row r="20" spans="1:14" x14ac:dyDescent="0.2">
      <c r="A20" s="2" t="s">
        <v>299</v>
      </c>
      <c r="B20" s="2" t="s">
        <v>152</v>
      </c>
      <c r="C20" s="2" t="s">
        <v>470</v>
      </c>
      <c r="D20" s="2" t="s">
        <v>159</v>
      </c>
      <c r="E20" s="2" t="s">
        <v>163</v>
      </c>
      <c r="F20" s="11">
        <v>0</v>
      </c>
      <c r="G20" s="11">
        <v>11848.84</v>
      </c>
      <c r="H20" s="11">
        <v>11848.84</v>
      </c>
      <c r="I20" s="4">
        <v>11848.84</v>
      </c>
      <c r="J20" s="4">
        <v>0</v>
      </c>
      <c r="K20" s="5">
        <v>0</v>
      </c>
      <c r="L20" s="11">
        <v>11848.84</v>
      </c>
      <c r="M20" s="4">
        <v>0</v>
      </c>
      <c r="N20" s="3">
        <v>0</v>
      </c>
    </row>
    <row r="21" spans="1:14" x14ac:dyDescent="0.2">
      <c r="A21" s="2" t="s">
        <v>299</v>
      </c>
      <c r="B21" s="2" t="s">
        <v>152</v>
      </c>
      <c r="C21" s="2" t="s">
        <v>160</v>
      </c>
      <c r="D21" s="2" t="s">
        <v>159</v>
      </c>
      <c r="E21" s="2" t="s">
        <v>163</v>
      </c>
      <c r="F21" s="11">
        <v>250000</v>
      </c>
      <c r="G21" s="11">
        <v>-86425.54</v>
      </c>
      <c r="H21" s="11">
        <v>163574.46</v>
      </c>
      <c r="I21" s="4">
        <v>135934.37</v>
      </c>
      <c r="J21" s="4">
        <v>0</v>
      </c>
      <c r="K21" s="5">
        <v>0</v>
      </c>
      <c r="L21" s="11">
        <v>135934.37</v>
      </c>
      <c r="M21" s="4">
        <v>27640.09</v>
      </c>
      <c r="N21" s="3">
        <v>0.16897599999999999</v>
      </c>
    </row>
    <row r="22" spans="1:14" x14ac:dyDescent="0.2">
      <c r="A22" s="2" t="s">
        <v>299</v>
      </c>
      <c r="B22" s="2" t="s">
        <v>152</v>
      </c>
      <c r="C22" s="2" t="s">
        <v>160</v>
      </c>
      <c r="D22" s="2" t="s">
        <v>159</v>
      </c>
      <c r="E22" s="2" t="s">
        <v>162</v>
      </c>
      <c r="F22" s="11">
        <v>7000</v>
      </c>
      <c r="G22" s="11">
        <v>0</v>
      </c>
      <c r="H22" s="11">
        <v>7000</v>
      </c>
      <c r="I22" s="4">
        <v>5487.53</v>
      </c>
      <c r="J22" s="4">
        <v>0</v>
      </c>
      <c r="K22" s="5">
        <v>0</v>
      </c>
      <c r="L22" s="11">
        <v>5487.53</v>
      </c>
      <c r="M22" s="4">
        <v>1512.47</v>
      </c>
      <c r="N22" s="3">
        <v>0.21606700000000001</v>
      </c>
    </row>
    <row r="23" spans="1:14" x14ac:dyDescent="0.2">
      <c r="A23" s="2" t="s">
        <v>305</v>
      </c>
      <c r="B23" s="2" t="s">
        <v>153</v>
      </c>
      <c r="C23" s="2" t="s">
        <v>471</v>
      </c>
      <c r="D23" s="2" t="s">
        <v>159</v>
      </c>
      <c r="E23" s="2" t="s">
        <v>163</v>
      </c>
      <c r="F23" s="11">
        <v>0</v>
      </c>
      <c r="G23" s="11">
        <v>198925.6</v>
      </c>
      <c r="H23" s="11">
        <v>198925.6</v>
      </c>
      <c r="I23" s="4">
        <v>198925.6</v>
      </c>
      <c r="J23" s="4">
        <v>0</v>
      </c>
      <c r="K23" s="5">
        <v>0</v>
      </c>
      <c r="L23" s="11">
        <v>198925.6</v>
      </c>
      <c r="M23" s="4">
        <v>0</v>
      </c>
      <c r="N23" s="3">
        <v>0</v>
      </c>
    </row>
    <row r="24" spans="1:14" x14ac:dyDescent="0.2">
      <c r="A24" s="2" t="s">
        <v>305</v>
      </c>
      <c r="B24" s="2" t="s">
        <v>153</v>
      </c>
      <c r="C24" s="2" t="s">
        <v>160</v>
      </c>
      <c r="D24" s="2" t="s">
        <v>159</v>
      </c>
      <c r="E24" s="2" t="s">
        <v>163</v>
      </c>
      <c r="F24" s="11">
        <v>850000</v>
      </c>
      <c r="G24" s="11">
        <v>-223925.6</v>
      </c>
      <c r="H24" s="11">
        <v>626074.4</v>
      </c>
      <c r="I24" s="4">
        <v>0</v>
      </c>
      <c r="J24" s="4">
        <v>0</v>
      </c>
      <c r="K24" s="5">
        <v>0</v>
      </c>
      <c r="L24" s="11">
        <v>0</v>
      </c>
      <c r="M24" s="4">
        <v>626074.4</v>
      </c>
      <c r="N24" s="3">
        <v>1</v>
      </c>
    </row>
    <row r="25" spans="1:14" x14ac:dyDescent="0.2">
      <c r="A25" s="2" t="s">
        <v>305</v>
      </c>
      <c r="B25" s="2" t="s">
        <v>153</v>
      </c>
      <c r="C25" s="2" t="s">
        <v>160</v>
      </c>
      <c r="D25" s="2" t="s">
        <v>159</v>
      </c>
      <c r="E25" s="2" t="s">
        <v>162</v>
      </c>
      <c r="F25" s="11">
        <v>23800</v>
      </c>
      <c r="G25" s="11">
        <v>-700</v>
      </c>
      <c r="H25" s="11">
        <v>23100</v>
      </c>
      <c r="I25" s="4">
        <v>5569.92</v>
      </c>
      <c r="J25" s="4">
        <v>0</v>
      </c>
      <c r="K25" s="5">
        <v>0</v>
      </c>
      <c r="L25" s="11">
        <v>5569.92</v>
      </c>
      <c r="M25" s="4">
        <v>17530.080000000002</v>
      </c>
      <c r="N25" s="3">
        <v>0.75887800000000005</v>
      </c>
    </row>
    <row r="26" spans="1:14" x14ac:dyDescent="0.2">
      <c r="A26" s="2" t="s">
        <v>307</v>
      </c>
      <c r="B26" s="2" t="s">
        <v>141</v>
      </c>
      <c r="C26" s="2" t="s">
        <v>160</v>
      </c>
      <c r="D26" s="2" t="s">
        <v>159</v>
      </c>
      <c r="E26" s="2" t="s">
        <v>162</v>
      </c>
      <c r="F26" s="11">
        <v>336</v>
      </c>
      <c r="G26" s="11">
        <v>0</v>
      </c>
      <c r="H26" s="11">
        <v>336</v>
      </c>
      <c r="I26" s="4">
        <v>4.4800000000000004</v>
      </c>
      <c r="J26" s="4">
        <v>0</v>
      </c>
      <c r="K26" s="5">
        <v>0</v>
      </c>
      <c r="L26" s="11">
        <v>4.4800000000000004</v>
      </c>
      <c r="M26" s="4">
        <v>331.52</v>
      </c>
      <c r="N26" s="3">
        <v>0.98666699999999996</v>
      </c>
    </row>
    <row r="27" spans="1:14" x14ac:dyDescent="0.2">
      <c r="A27" s="2" t="s">
        <v>307</v>
      </c>
      <c r="B27" s="2" t="s">
        <v>141</v>
      </c>
      <c r="C27" s="2" t="s">
        <v>160</v>
      </c>
      <c r="D27" s="2" t="s">
        <v>159</v>
      </c>
      <c r="E27" s="2" t="s">
        <v>158</v>
      </c>
      <c r="F27" s="11">
        <v>12000</v>
      </c>
      <c r="G27" s="11">
        <v>0</v>
      </c>
      <c r="H27" s="11">
        <v>12000</v>
      </c>
      <c r="I27" s="4">
        <v>160</v>
      </c>
      <c r="J27" s="4">
        <v>0</v>
      </c>
      <c r="K27" s="5">
        <v>0</v>
      </c>
      <c r="L27" s="11">
        <v>160</v>
      </c>
      <c r="M27" s="4">
        <v>11840</v>
      </c>
      <c r="N27" s="3">
        <v>0.98666699999999996</v>
      </c>
    </row>
    <row r="28" spans="1:14" x14ac:dyDescent="0.2">
      <c r="A28" s="2" t="s">
        <v>308</v>
      </c>
      <c r="B28" s="2" t="s">
        <v>142</v>
      </c>
      <c r="C28" s="2" t="s">
        <v>160</v>
      </c>
      <c r="D28" s="2" t="s">
        <v>159</v>
      </c>
      <c r="E28" s="2" t="s">
        <v>163</v>
      </c>
      <c r="F28" s="11">
        <v>10000</v>
      </c>
      <c r="G28" s="11">
        <v>0</v>
      </c>
      <c r="H28" s="11">
        <v>10000</v>
      </c>
      <c r="I28" s="4">
        <v>0</v>
      </c>
      <c r="J28" s="4">
        <v>0</v>
      </c>
      <c r="K28" s="5">
        <v>0</v>
      </c>
      <c r="L28" s="11">
        <v>0</v>
      </c>
      <c r="M28" s="4">
        <v>10000</v>
      </c>
      <c r="N28" s="3">
        <v>1</v>
      </c>
    </row>
    <row r="29" spans="1:14" x14ac:dyDescent="0.2">
      <c r="A29" s="2" t="s">
        <v>308</v>
      </c>
      <c r="B29" s="2" t="s">
        <v>142</v>
      </c>
      <c r="C29" s="2" t="s">
        <v>160</v>
      </c>
      <c r="D29" s="2" t="s">
        <v>159</v>
      </c>
      <c r="E29" s="2" t="s">
        <v>162</v>
      </c>
      <c r="F29" s="11">
        <v>280</v>
      </c>
      <c r="G29" s="11">
        <v>0</v>
      </c>
      <c r="H29" s="11">
        <v>280</v>
      </c>
      <c r="I29" s="4">
        <v>497.94</v>
      </c>
      <c r="J29" s="4">
        <v>0</v>
      </c>
      <c r="K29" s="5">
        <v>0</v>
      </c>
      <c r="L29" s="11">
        <v>497.94</v>
      </c>
      <c r="M29" s="4">
        <v>-217.94</v>
      </c>
      <c r="N29" s="3">
        <v>-0.77835699999999997</v>
      </c>
    </row>
    <row r="30" spans="1:14" x14ac:dyDescent="0.2">
      <c r="A30" s="2" t="s">
        <v>308</v>
      </c>
      <c r="B30" s="2" t="s">
        <v>142</v>
      </c>
      <c r="C30" s="2" t="s">
        <v>160</v>
      </c>
      <c r="D30" s="2" t="s">
        <v>159</v>
      </c>
      <c r="E30" s="2" t="s">
        <v>158</v>
      </c>
      <c r="F30" s="11">
        <v>0</v>
      </c>
      <c r="G30" s="11">
        <v>0</v>
      </c>
      <c r="H30" s="11">
        <v>0</v>
      </c>
      <c r="I30" s="4">
        <v>-73.61</v>
      </c>
      <c r="J30" s="4">
        <v>0</v>
      </c>
      <c r="K30" s="5">
        <v>0</v>
      </c>
      <c r="L30" s="11">
        <v>-73.61</v>
      </c>
      <c r="M30" s="4">
        <v>73.61</v>
      </c>
      <c r="N30" s="3">
        <v>0</v>
      </c>
    </row>
    <row r="31" spans="1:14" x14ac:dyDescent="0.2">
      <c r="A31" s="2" t="s">
        <v>310</v>
      </c>
      <c r="B31" s="2" t="s">
        <v>144</v>
      </c>
      <c r="C31" s="2" t="s">
        <v>160</v>
      </c>
      <c r="D31" s="2" t="s">
        <v>159</v>
      </c>
      <c r="E31" s="2" t="s">
        <v>163</v>
      </c>
      <c r="F31" s="11">
        <v>15000</v>
      </c>
      <c r="G31" s="11">
        <v>0</v>
      </c>
      <c r="H31" s="11">
        <v>15000</v>
      </c>
      <c r="I31" s="4">
        <v>2312.48</v>
      </c>
      <c r="J31" s="4">
        <v>0</v>
      </c>
      <c r="K31" s="5">
        <v>0</v>
      </c>
      <c r="L31" s="11">
        <v>2312.48</v>
      </c>
      <c r="M31" s="4">
        <v>12687.52</v>
      </c>
      <c r="N31" s="3">
        <v>0.845835</v>
      </c>
    </row>
    <row r="32" spans="1:14" x14ac:dyDescent="0.2">
      <c r="A32" s="2" t="s">
        <v>310</v>
      </c>
      <c r="B32" s="2" t="s">
        <v>144</v>
      </c>
      <c r="C32" s="2" t="s">
        <v>160</v>
      </c>
      <c r="D32" s="2" t="s">
        <v>159</v>
      </c>
      <c r="E32" s="2" t="s">
        <v>162</v>
      </c>
      <c r="F32" s="11">
        <v>420</v>
      </c>
      <c r="G32" s="11">
        <v>0</v>
      </c>
      <c r="H32" s="11">
        <v>420</v>
      </c>
      <c r="I32" s="4">
        <v>64.739999999999995</v>
      </c>
      <c r="J32" s="4">
        <v>0</v>
      </c>
      <c r="K32" s="5">
        <v>0</v>
      </c>
      <c r="L32" s="11">
        <v>64.739999999999995</v>
      </c>
      <c r="M32" s="4">
        <v>355.26</v>
      </c>
      <c r="N32" s="3">
        <v>0.84585699999999997</v>
      </c>
    </row>
    <row r="33" spans="1:14" x14ac:dyDescent="0.2">
      <c r="A33" s="2" t="s">
        <v>311</v>
      </c>
      <c r="B33" s="2" t="s">
        <v>145</v>
      </c>
      <c r="C33" s="2" t="s">
        <v>160</v>
      </c>
      <c r="D33" s="2" t="s">
        <v>159</v>
      </c>
      <c r="E33" s="2" t="s">
        <v>163</v>
      </c>
      <c r="F33" s="11">
        <v>30000</v>
      </c>
      <c r="G33" s="11">
        <v>0</v>
      </c>
      <c r="H33" s="11">
        <v>30000</v>
      </c>
      <c r="I33" s="4">
        <v>88.45</v>
      </c>
      <c r="J33" s="4">
        <v>0</v>
      </c>
      <c r="K33" s="5">
        <v>0</v>
      </c>
      <c r="L33" s="11">
        <v>88.45</v>
      </c>
      <c r="M33" s="4">
        <v>29911.55</v>
      </c>
      <c r="N33" s="3">
        <v>0.99705200000000005</v>
      </c>
    </row>
    <row r="34" spans="1:14" x14ac:dyDescent="0.2">
      <c r="A34" s="2" t="s">
        <v>311</v>
      </c>
      <c r="B34" s="2" t="s">
        <v>145</v>
      </c>
      <c r="C34" s="2" t="s">
        <v>160</v>
      </c>
      <c r="D34" s="2" t="s">
        <v>159</v>
      </c>
      <c r="E34" s="2" t="s">
        <v>162</v>
      </c>
      <c r="F34" s="11">
        <v>840</v>
      </c>
      <c r="G34" s="11">
        <v>0</v>
      </c>
      <c r="H34" s="11">
        <v>840</v>
      </c>
      <c r="I34" s="4">
        <v>2.48</v>
      </c>
      <c r="J34" s="4">
        <v>0</v>
      </c>
      <c r="K34" s="5">
        <v>0</v>
      </c>
      <c r="L34" s="11">
        <v>2.48</v>
      </c>
      <c r="M34" s="4">
        <v>837.52</v>
      </c>
      <c r="N34" s="3">
        <v>0.99704800000000005</v>
      </c>
    </row>
    <row r="35" spans="1:14" x14ac:dyDescent="0.2">
      <c r="A35" s="2" t="s">
        <v>312</v>
      </c>
      <c r="B35" s="2" t="s">
        <v>146</v>
      </c>
      <c r="C35" s="2" t="s">
        <v>160</v>
      </c>
      <c r="D35" s="2" t="s">
        <v>159</v>
      </c>
      <c r="E35" s="2" t="s">
        <v>163</v>
      </c>
      <c r="F35" s="11">
        <v>5000</v>
      </c>
      <c r="G35" s="11">
        <v>0</v>
      </c>
      <c r="H35" s="11">
        <v>5000</v>
      </c>
      <c r="I35" s="4">
        <v>0</v>
      </c>
      <c r="J35" s="4">
        <v>0</v>
      </c>
      <c r="K35" s="5">
        <v>0</v>
      </c>
      <c r="L35" s="11">
        <v>0</v>
      </c>
      <c r="M35" s="4">
        <v>5000</v>
      </c>
      <c r="N35" s="3">
        <v>1</v>
      </c>
    </row>
    <row r="36" spans="1:14" x14ac:dyDescent="0.2">
      <c r="A36" s="2" t="s">
        <v>312</v>
      </c>
      <c r="B36" s="2" t="s">
        <v>146</v>
      </c>
      <c r="C36" s="2" t="s">
        <v>160</v>
      </c>
      <c r="D36" s="2" t="s">
        <v>159</v>
      </c>
      <c r="E36" s="2" t="s">
        <v>162</v>
      </c>
      <c r="F36" s="11">
        <v>140</v>
      </c>
      <c r="G36" s="11">
        <v>0</v>
      </c>
      <c r="H36" s="11">
        <v>140</v>
      </c>
      <c r="I36" s="4">
        <v>0</v>
      </c>
      <c r="J36" s="4">
        <v>0</v>
      </c>
      <c r="K36" s="5">
        <v>0</v>
      </c>
      <c r="L36" s="11">
        <v>0</v>
      </c>
      <c r="M36" s="4">
        <v>140</v>
      </c>
      <c r="N36" s="3">
        <v>1</v>
      </c>
    </row>
    <row r="37" spans="1:14" x14ac:dyDescent="0.2">
      <c r="A37" s="2" t="s">
        <v>313</v>
      </c>
      <c r="B37" s="2" t="s">
        <v>147</v>
      </c>
      <c r="C37" s="2" t="s">
        <v>160</v>
      </c>
      <c r="D37" s="2" t="s">
        <v>159</v>
      </c>
      <c r="E37" s="2" t="s">
        <v>163</v>
      </c>
      <c r="F37" s="11">
        <v>0</v>
      </c>
      <c r="G37" s="11">
        <v>25000</v>
      </c>
      <c r="H37" s="11">
        <v>25000</v>
      </c>
      <c r="I37" s="4">
        <v>1000</v>
      </c>
      <c r="J37" s="4">
        <v>0</v>
      </c>
      <c r="K37" s="5">
        <v>0</v>
      </c>
      <c r="L37" s="11">
        <v>1000</v>
      </c>
      <c r="M37" s="4">
        <v>24000</v>
      </c>
      <c r="N37" s="3">
        <v>0.96</v>
      </c>
    </row>
    <row r="38" spans="1:14" x14ac:dyDescent="0.2">
      <c r="A38" s="2" t="s">
        <v>313</v>
      </c>
      <c r="B38" s="2" t="s">
        <v>147</v>
      </c>
      <c r="C38" s="2" t="s">
        <v>160</v>
      </c>
      <c r="D38" s="2" t="s">
        <v>159</v>
      </c>
      <c r="E38" s="2" t="s">
        <v>165</v>
      </c>
      <c r="F38" s="11">
        <v>0</v>
      </c>
      <c r="G38" s="11">
        <v>0</v>
      </c>
      <c r="H38" s="11">
        <v>0</v>
      </c>
      <c r="I38" s="4">
        <v>0</v>
      </c>
      <c r="J38" s="4">
        <v>0</v>
      </c>
      <c r="K38" s="5">
        <v>0</v>
      </c>
      <c r="L38" s="11">
        <v>0</v>
      </c>
      <c r="M38" s="4">
        <v>0</v>
      </c>
      <c r="N38" s="3">
        <v>0</v>
      </c>
    </row>
    <row r="39" spans="1:14" x14ac:dyDescent="0.2">
      <c r="A39" s="2" t="s">
        <v>313</v>
      </c>
      <c r="B39" s="2" t="s">
        <v>147</v>
      </c>
      <c r="C39" s="2" t="s">
        <v>160</v>
      </c>
      <c r="D39" s="2" t="s">
        <v>159</v>
      </c>
      <c r="E39" s="2" t="s">
        <v>162</v>
      </c>
      <c r="F39" s="11">
        <v>0</v>
      </c>
      <c r="G39" s="11">
        <v>700</v>
      </c>
      <c r="H39" s="11">
        <v>700</v>
      </c>
      <c r="I39" s="4">
        <v>28</v>
      </c>
      <c r="J39" s="4">
        <v>0</v>
      </c>
      <c r="K39" s="5">
        <v>0</v>
      </c>
      <c r="L39" s="11">
        <v>28</v>
      </c>
      <c r="M39" s="4">
        <v>672</v>
      </c>
      <c r="N39" s="3">
        <v>0.96</v>
      </c>
    </row>
    <row r="40" spans="1:14" x14ac:dyDescent="0.2">
      <c r="A40" s="2" t="s">
        <v>314</v>
      </c>
      <c r="B40" s="2" t="s">
        <v>148</v>
      </c>
      <c r="C40" s="2" t="s">
        <v>160</v>
      </c>
      <c r="D40" s="2" t="s">
        <v>159</v>
      </c>
      <c r="E40" s="2" t="s">
        <v>163</v>
      </c>
      <c r="F40" s="11">
        <v>1680</v>
      </c>
      <c r="G40" s="11">
        <v>0</v>
      </c>
      <c r="H40" s="11">
        <v>1680</v>
      </c>
      <c r="I40" s="4">
        <v>-393</v>
      </c>
      <c r="J40" s="4">
        <v>0</v>
      </c>
      <c r="K40" s="5">
        <v>0</v>
      </c>
      <c r="L40" s="11">
        <v>-393</v>
      </c>
      <c r="M40" s="4">
        <v>2073</v>
      </c>
      <c r="N40" s="3">
        <v>1.2339290000000001</v>
      </c>
    </row>
    <row r="41" spans="1:14" x14ac:dyDescent="0.2">
      <c r="A41" s="2" t="s">
        <v>314</v>
      </c>
      <c r="B41" s="2" t="s">
        <v>148</v>
      </c>
      <c r="C41" s="2" t="s">
        <v>160</v>
      </c>
      <c r="D41" s="2" t="s">
        <v>159</v>
      </c>
      <c r="E41" s="2" t="s">
        <v>162</v>
      </c>
      <c r="F41" s="11">
        <v>47.04</v>
      </c>
      <c r="G41" s="11">
        <v>0</v>
      </c>
      <c r="H41" s="11">
        <v>47.04</v>
      </c>
      <c r="I41" s="11">
        <v>-11</v>
      </c>
      <c r="J41" s="11">
        <v>0</v>
      </c>
      <c r="K41" s="11">
        <v>0</v>
      </c>
      <c r="L41" s="11">
        <v>-11</v>
      </c>
      <c r="M41" s="11">
        <v>58.04</v>
      </c>
      <c r="N41" s="11">
        <v>1.2338439999999999</v>
      </c>
    </row>
    <row r="42" spans="1:14" x14ac:dyDescent="0.2">
      <c r="A42" s="2" t="s">
        <v>239</v>
      </c>
      <c r="B42" s="2" t="s">
        <v>36</v>
      </c>
      <c r="C42" s="2" t="s">
        <v>160</v>
      </c>
      <c r="D42" s="2" t="s">
        <v>159</v>
      </c>
      <c r="E42" s="2" t="s">
        <v>165</v>
      </c>
      <c r="F42" s="11">
        <v>243712</v>
      </c>
      <c r="G42" s="11">
        <v>0</v>
      </c>
      <c r="H42" s="11">
        <v>243712</v>
      </c>
      <c r="I42" s="11">
        <v>243712</v>
      </c>
      <c r="J42" s="11">
        <v>0</v>
      </c>
      <c r="K42" s="11">
        <v>0</v>
      </c>
      <c r="L42" s="11">
        <v>243712</v>
      </c>
      <c r="M42" s="11">
        <v>0</v>
      </c>
      <c r="N42" s="11">
        <v>0</v>
      </c>
    </row>
    <row r="43" spans="1:14" x14ac:dyDescent="0.2">
      <c r="A43" s="2" t="s">
        <v>238</v>
      </c>
      <c r="B43" s="2" t="s">
        <v>37</v>
      </c>
      <c r="C43" s="2" t="s">
        <v>160</v>
      </c>
      <c r="D43" s="2" t="s">
        <v>159</v>
      </c>
      <c r="E43" s="2" t="s">
        <v>165</v>
      </c>
      <c r="F43" s="11">
        <v>207933</v>
      </c>
      <c r="G43" s="11">
        <v>0</v>
      </c>
      <c r="H43" s="11">
        <v>207933</v>
      </c>
      <c r="I43" s="11">
        <v>185933</v>
      </c>
      <c r="J43" s="11">
        <v>0</v>
      </c>
      <c r="K43" s="11">
        <v>0</v>
      </c>
      <c r="L43" s="11">
        <v>185933</v>
      </c>
      <c r="M43" s="11">
        <v>22000</v>
      </c>
      <c r="N43" s="11">
        <v>0.10580299999999999</v>
      </c>
    </row>
    <row r="44" spans="1:14" x14ac:dyDescent="0.2">
      <c r="A44" s="2" t="s">
        <v>238</v>
      </c>
      <c r="B44" s="2" t="s">
        <v>37</v>
      </c>
      <c r="C44" s="2" t="s">
        <v>160</v>
      </c>
      <c r="D44" s="2" t="s">
        <v>159</v>
      </c>
      <c r="E44" s="2" t="s">
        <v>162</v>
      </c>
      <c r="F44" s="11">
        <v>0</v>
      </c>
      <c r="G44" s="11">
        <v>0</v>
      </c>
      <c r="H44" s="11">
        <v>0</v>
      </c>
      <c r="I44" s="11">
        <v>22000</v>
      </c>
      <c r="J44" s="11">
        <v>0</v>
      </c>
      <c r="K44" s="11">
        <v>0</v>
      </c>
      <c r="L44" s="11">
        <v>22000</v>
      </c>
      <c r="M44" s="11">
        <v>-22000</v>
      </c>
      <c r="N44" s="11">
        <v>0</v>
      </c>
    </row>
    <row r="45" spans="1:14" x14ac:dyDescent="0.2">
      <c r="A45" s="2" t="s">
        <v>237</v>
      </c>
      <c r="B45" s="2" t="s">
        <v>38</v>
      </c>
      <c r="C45" s="2" t="s">
        <v>160</v>
      </c>
      <c r="D45" s="2" t="s">
        <v>159</v>
      </c>
      <c r="E45" s="2" t="s">
        <v>163</v>
      </c>
      <c r="F45" s="11">
        <v>92685</v>
      </c>
      <c r="G45" s="11">
        <v>0</v>
      </c>
      <c r="H45" s="11">
        <v>92685</v>
      </c>
      <c r="I45" s="11">
        <v>54172</v>
      </c>
      <c r="J45" s="11">
        <v>0</v>
      </c>
      <c r="K45" s="11">
        <v>0</v>
      </c>
      <c r="L45" s="11">
        <v>54172</v>
      </c>
      <c r="M45" s="11">
        <v>38513</v>
      </c>
      <c r="N45" s="11">
        <v>0.41552600000000001</v>
      </c>
    </row>
    <row r="46" spans="1:14" x14ac:dyDescent="0.2">
      <c r="A46" s="2" t="s">
        <v>237</v>
      </c>
      <c r="B46" s="2" t="s">
        <v>38</v>
      </c>
      <c r="C46" s="2" t="s">
        <v>160</v>
      </c>
      <c r="D46" s="2" t="s">
        <v>159</v>
      </c>
      <c r="E46" s="2" t="s">
        <v>162</v>
      </c>
      <c r="F46" s="11">
        <v>3378.2</v>
      </c>
      <c r="G46" s="11">
        <v>-103.85</v>
      </c>
      <c r="H46" s="11">
        <v>3274.35</v>
      </c>
      <c r="I46" s="11">
        <v>1920.62</v>
      </c>
      <c r="J46" s="11">
        <v>0</v>
      </c>
      <c r="K46" s="11">
        <v>0</v>
      </c>
      <c r="L46" s="11">
        <v>1920.62</v>
      </c>
      <c r="M46" s="11">
        <v>1353.73</v>
      </c>
      <c r="N46" s="11">
        <v>0.413435</v>
      </c>
    </row>
    <row r="47" spans="1:14" x14ac:dyDescent="0.2">
      <c r="A47" s="2" t="s">
        <v>237</v>
      </c>
      <c r="B47" s="2" t="s">
        <v>38</v>
      </c>
      <c r="C47" s="2" t="s">
        <v>160</v>
      </c>
      <c r="D47" s="2" t="s">
        <v>159</v>
      </c>
      <c r="E47" s="2" t="s">
        <v>158</v>
      </c>
      <c r="F47" s="11">
        <v>27965</v>
      </c>
      <c r="G47" s="11">
        <v>-3708.78</v>
      </c>
      <c r="H47" s="11">
        <v>24256.22</v>
      </c>
      <c r="I47" s="11">
        <v>14422.05</v>
      </c>
      <c r="J47" s="11">
        <v>0</v>
      </c>
      <c r="K47" s="11">
        <v>0</v>
      </c>
      <c r="L47" s="11">
        <v>14422.05</v>
      </c>
      <c r="M47" s="11">
        <v>9834.17</v>
      </c>
      <c r="N47" s="11">
        <v>0.40542899999999998</v>
      </c>
    </row>
    <row r="48" spans="1:14" x14ac:dyDescent="0.2">
      <c r="A48" s="2" t="s">
        <v>236</v>
      </c>
      <c r="B48" s="2" t="s">
        <v>40</v>
      </c>
      <c r="C48" s="2" t="s">
        <v>472</v>
      </c>
      <c r="D48" s="2" t="s">
        <v>159</v>
      </c>
      <c r="E48" s="2" t="s">
        <v>163</v>
      </c>
      <c r="F48" s="11">
        <v>0</v>
      </c>
      <c r="G48" s="11">
        <v>3175.58</v>
      </c>
      <c r="H48" s="11">
        <v>3175.58</v>
      </c>
      <c r="I48" s="4">
        <v>3175.58</v>
      </c>
      <c r="J48" s="4">
        <v>0</v>
      </c>
      <c r="K48" s="5">
        <v>0</v>
      </c>
      <c r="L48" s="11">
        <v>3175.58</v>
      </c>
      <c r="M48" s="4">
        <v>0</v>
      </c>
      <c r="N48" s="3">
        <v>0</v>
      </c>
    </row>
    <row r="49" spans="1:14" x14ac:dyDescent="0.2">
      <c r="A49" s="2" t="s">
        <v>236</v>
      </c>
      <c r="B49" s="2" t="s">
        <v>40</v>
      </c>
      <c r="C49" s="2" t="s">
        <v>160</v>
      </c>
      <c r="D49" s="2" t="s">
        <v>159</v>
      </c>
      <c r="E49" s="2" t="s">
        <v>163</v>
      </c>
      <c r="F49" s="11">
        <v>13176.5</v>
      </c>
      <c r="G49" s="11">
        <v>-3175.58</v>
      </c>
      <c r="H49" s="11">
        <v>10000.92</v>
      </c>
      <c r="I49" s="4">
        <v>6622.41</v>
      </c>
      <c r="J49" s="4">
        <v>0</v>
      </c>
      <c r="K49" s="5">
        <v>0</v>
      </c>
      <c r="L49" s="11">
        <v>6622.41</v>
      </c>
      <c r="M49" s="4">
        <v>3378.51</v>
      </c>
      <c r="N49" s="3">
        <v>0.33782000000000001</v>
      </c>
    </row>
    <row r="50" spans="1:14" x14ac:dyDescent="0.2">
      <c r="A50" s="2" t="s">
        <v>236</v>
      </c>
      <c r="B50" s="2" t="s">
        <v>40</v>
      </c>
      <c r="C50" s="2" t="s">
        <v>160</v>
      </c>
      <c r="D50" s="2" t="s">
        <v>159</v>
      </c>
      <c r="E50" s="2" t="s">
        <v>162</v>
      </c>
      <c r="F50" s="11">
        <v>2481.5300000000002</v>
      </c>
      <c r="G50" s="11">
        <v>0</v>
      </c>
      <c r="H50" s="11">
        <v>2481.5300000000002</v>
      </c>
      <c r="I50" s="4">
        <v>2320.4699999999998</v>
      </c>
      <c r="J50" s="4">
        <v>0</v>
      </c>
      <c r="K50" s="5">
        <v>0</v>
      </c>
      <c r="L50" s="11">
        <v>2320.4699999999998</v>
      </c>
      <c r="M50" s="4">
        <v>161.06</v>
      </c>
      <c r="N50" s="3">
        <v>6.4904000000000003E-2</v>
      </c>
    </row>
    <row r="51" spans="1:14" x14ac:dyDescent="0.2">
      <c r="A51" s="2" t="s">
        <v>236</v>
      </c>
      <c r="B51" s="2" t="s">
        <v>40</v>
      </c>
      <c r="C51" s="2" t="s">
        <v>160</v>
      </c>
      <c r="D51" s="2" t="s">
        <v>159</v>
      </c>
      <c r="E51" s="2" t="s">
        <v>158</v>
      </c>
      <c r="F51" s="11">
        <v>9200</v>
      </c>
      <c r="G51" s="11">
        <v>0</v>
      </c>
      <c r="H51" s="11">
        <v>9200</v>
      </c>
      <c r="I51" s="4">
        <v>7205</v>
      </c>
      <c r="J51" s="4">
        <v>0</v>
      </c>
      <c r="K51" s="5">
        <v>0</v>
      </c>
      <c r="L51" s="11">
        <v>7205</v>
      </c>
      <c r="M51" s="4">
        <v>1995</v>
      </c>
      <c r="N51" s="3">
        <v>0.21684800000000001</v>
      </c>
    </row>
    <row r="52" spans="1:14" x14ac:dyDescent="0.2">
      <c r="A52" s="2" t="s">
        <v>236</v>
      </c>
      <c r="B52" s="2" t="s">
        <v>40</v>
      </c>
      <c r="C52" s="2" t="s">
        <v>160</v>
      </c>
      <c r="D52" s="2" t="s">
        <v>159</v>
      </c>
      <c r="E52" s="2" t="s">
        <v>167</v>
      </c>
      <c r="F52" s="11">
        <v>66249.600000000006</v>
      </c>
      <c r="G52" s="11">
        <v>0</v>
      </c>
      <c r="H52" s="11">
        <v>66249.600000000006</v>
      </c>
      <c r="I52" s="4">
        <v>65870.539999999994</v>
      </c>
      <c r="J52" s="4">
        <v>0</v>
      </c>
      <c r="K52" s="5">
        <v>0</v>
      </c>
      <c r="L52" s="11">
        <v>65870.539999999994</v>
      </c>
      <c r="M52" s="4">
        <v>379.06</v>
      </c>
      <c r="N52" s="3">
        <v>5.7219999999999997E-3</v>
      </c>
    </row>
    <row r="53" spans="1:14" x14ac:dyDescent="0.2">
      <c r="A53" s="2" t="s">
        <v>235</v>
      </c>
      <c r="B53" s="2" t="s">
        <v>97</v>
      </c>
      <c r="C53" s="2" t="s">
        <v>160</v>
      </c>
      <c r="D53" s="2" t="s">
        <v>159</v>
      </c>
      <c r="E53" s="2" t="s">
        <v>163</v>
      </c>
      <c r="F53" s="11">
        <v>3000</v>
      </c>
      <c r="G53" s="11">
        <v>0</v>
      </c>
      <c r="H53" s="11">
        <v>3000</v>
      </c>
      <c r="I53" s="4">
        <v>1901.28</v>
      </c>
      <c r="J53" s="4">
        <v>0</v>
      </c>
      <c r="K53" s="5">
        <v>0</v>
      </c>
      <c r="L53" s="11">
        <v>1901.28</v>
      </c>
      <c r="M53" s="4">
        <v>1098.72</v>
      </c>
      <c r="N53" s="3">
        <v>0.36624000000000001</v>
      </c>
    </row>
    <row r="54" spans="1:14" x14ac:dyDescent="0.2">
      <c r="A54" s="2" t="s">
        <v>235</v>
      </c>
      <c r="B54" s="2" t="s">
        <v>97</v>
      </c>
      <c r="C54" s="2" t="s">
        <v>160</v>
      </c>
      <c r="D54" s="2" t="s">
        <v>159</v>
      </c>
      <c r="E54" s="2" t="s">
        <v>162</v>
      </c>
      <c r="F54" s="11">
        <v>84</v>
      </c>
      <c r="G54" s="11">
        <v>0</v>
      </c>
      <c r="H54" s="11">
        <v>84</v>
      </c>
      <c r="I54" s="4">
        <v>53.24</v>
      </c>
      <c r="J54" s="4">
        <v>0</v>
      </c>
      <c r="K54" s="5">
        <v>0</v>
      </c>
      <c r="L54" s="11">
        <v>53.24</v>
      </c>
      <c r="M54" s="4">
        <v>30.76</v>
      </c>
      <c r="N54" s="3">
        <v>0.36619000000000002</v>
      </c>
    </row>
    <row r="55" spans="1:14" x14ac:dyDescent="0.2">
      <c r="A55" s="2" t="s">
        <v>234</v>
      </c>
      <c r="B55" s="2" t="s">
        <v>99</v>
      </c>
      <c r="C55" s="2" t="s">
        <v>160</v>
      </c>
      <c r="D55" s="2" t="s">
        <v>159</v>
      </c>
      <c r="E55" s="2" t="s">
        <v>163</v>
      </c>
      <c r="F55" s="11">
        <v>5020</v>
      </c>
      <c r="G55" s="11">
        <v>0</v>
      </c>
      <c r="H55" s="11">
        <v>5020</v>
      </c>
      <c r="I55" s="4">
        <v>4480.6899999999996</v>
      </c>
      <c r="J55" s="4">
        <v>0</v>
      </c>
      <c r="K55" s="5">
        <v>0</v>
      </c>
      <c r="L55" s="11">
        <v>4480.6899999999996</v>
      </c>
      <c r="M55" s="4">
        <v>539.30999999999995</v>
      </c>
      <c r="N55" s="3">
        <v>0.107432</v>
      </c>
    </row>
    <row r="56" spans="1:14" x14ac:dyDescent="0.2">
      <c r="A56" s="2" t="s">
        <v>234</v>
      </c>
      <c r="B56" s="2" t="s">
        <v>99</v>
      </c>
      <c r="C56" s="2" t="s">
        <v>160</v>
      </c>
      <c r="D56" s="2" t="s">
        <v>159</v>
      </c>
      <c r="E56" s="2" t="s">
        <v>162</v>
      </c>
      <c r="F56" s="11">
        <v>140.56</v>
      </c>
      <c r="G56" s="11">
        <v>0</v>
      </c>
      <c r="H56" s="11">
        <v>140.56</v>
      </c>
      <c r="I56" s="4">
        <v>125.46</v>
      </c>
      <c r="J56" s="4">
        <v>0</v>
      </c>
      <c r="K56" s="5">
        <v>0</v>
      </c>
      <c r="L56" s="11">
        <v>125.46</v>
      </c>
      <c r="M56" s="4">
        <v>15.1</v>
      </c>
      <c r="N56" s="3">
        <v>0.10742699999999999</v>
      </c>
    </row>
    <row r="57" spans="1:14" x14ac:dyDescent="0.2">
      <c r="A57" s="2" t="s">
        <v>233</v>
      </c>
      <c r="B57" s="2" t="s">
        <v>101</v>
      </c>
      <c r="C57" s="2" t="s">
        <v>160</v>
      </c>
      <c r="D57" s="2" t="s">
        <v>159</v>
      </c>
      <c r="E57" s="2" t="s">
        <v>163</v>
      </c>
      <c r="F57" s="11">
        <v>5600</v>
      </c>
      <c r="G57" s="11">
        <v>0</v>
      </c>
      <c r="H57" s="11">
        <v>5600</v>
      </c>
      <c r="I57" s="4">
        <v>1121</v>
      </c>
      <c r="J57" s="4">
        <v>0</v>
      </c>
      <c r="K57" s="5">
        <v>0</v>
      </c>
      <c r="L57" s="11">
        <v>1121</v>
      </c>
      <c r="M57" s="4">
        <v>4479</v>
      </c>
      <c r="N57" s="3">
        <v>0.799821</v>
      </c>
    </row>
    <row r="58" spans="1:14" x14ac:dyDescent="0.2">
      <c r="A58" s="2" t="s">
        <v>233</v>
      </c>
      <c r="B58" s="2" t="s">
        <v>101</v>
      </c>
      <c r="C58" s="2" t="s">
        <v>160</v>
      </c>
      <c r="D58" s="2" t="s">
        <v>159</v>
      </c>
      <c r="E58" s="2" t="s">
        <v>162</v>
      </c>
      <c r="F58" s="11">
        <v>156.80000000000001</v>
      </c>
      <c r="G58" s="11">
        <v>0</v>
      </c>
      <c r="H58" s="11">
        <v>156.80000000000001</v>
      </c>
      <c r="I58" s="4">
        <v>31.39</v>
      </c>
      <c r="J58" s="4">
        <v>0</v>
      </c>
      <c r="K58" s="5">
        <v>0</v>
      </c>
      <c r="L58" s="11">
        <v>31.39</v>
      </c>
      <c r="M58" s="4">
        <v>125.41</v>
      </c>
      <c r="N58" s="3">
        <v>0.79980899999999999</v>
      </c>
    </row>
    <row r="59" spans="1:14" x14ac:dyDescent="0.2">
      <c r="A59" s="2" t="s">
        <v>232</v>
      </c>
      <c r="B59" s="2" t="s">
        <v>103</v>
      </c>
      <c r="C59" s="2" t="s">
        <v>160</v>
      </c>
      <c r="D59" s="2" t="s">
        <v>159</v>
      </c>
      <c r="E59" s="2" t="s">
        <v>163</v>
      </c>
      <c r="F59" s="11">
        <v>4350</v>
      </c>
      <c r="G59" s="11">
        <v>29.5</v>
      </c>
      <c r="H59" s="11">
        <v>4379.5</v>
      </c>
      <c r="I59" s="4">
        <v>4379.5</v>
      </c>
      <c r="J59" s="4">
        <v>0</v>
      </c>
      <c r="K59" s="5">
        <v>0</v>
      </c>
      <c r="L59" s="11">
        <v>4379.5</v>
      </c>
      <c r="M59" s="4">
        <v>0</v>
      </c>
      <c r="N59" s="3">
        <v>0</v>
      </c>
    </row>
    <row r="60" spans="1:14" x14ac:dyDescent="0.2">
      <c r="A60" s="2" t="s">
        <v>232</v>
      </c>
      <c r="B60" s="2" t="s">
        <v>103</v>
      </c>
      <c r="C60" s="2" t="s">
        <v>160</v>
      </c>
      <c r="D60" s="2" t="s">
        <v>159</v>
      </c>
      <c r="E60" s="2" t="s">
        <v>165</v>
      </c>
      <c r="F60" s="11">
        <v>0</v>
      </c>
      <c r="G60" s="11">
        <v>0</v>
      </c>
      <c r="H60" s="11">
        <v>0</v>
      </c>
      <c r="I60" s="4">
        <v>0</v>
      </c>
      <c r="J60" s="4">
        <v>0</v>
      </c>
      <c r="K60" s="5">
        <v>0</v>
      </c>
      <c r="L60" s="11">
        <v>0</v>
      </c>
      <c r="M60" s="4">
        <v>0</v>
      </c>
      <c r="N60" s="3">
        <v>0</v>
      </c>
    </row>
    <row r="61" spans="1:14" x14ac:dyDescent="0.2">
      <c r="A61" s="2" t="s">
        <v>232</v>
      </c>
      <c r="B61" s="2" t="s">
        <v>103</v>
      </c>
      <c r="C61" s="2" t="s">
        <v>160</v>
      </c>
      <c r="D61" s="2" t="s">
        <v>159</v>
      </c>
      <c r="E61" s="2" t="s">
        <v>162</v>
      </c>
      <c r="F61" s="11">
        <v>241.5</v>
      </c>
      <c r="G61" s="11">
        <v>0</v>
      </c>
      <c r="H61" s="11">
        <v>241.5</v>
      </c>
      <c r="I61" s="4">
        <v>203.71</v>
      </c>
      <c r="J61" s="4">
        <v>0</v>
      </c>
      <c r="K61" s="5">
        <v>0</v>
      </c>
      <c r="L61" s="11">
        <v>203.71</v>
      </c>
      <c r="M61" s="4">
        <v>37.79</v>
      </c>
      <c r="N61" s="3">
        <v>0.15648000000000001</v>
      </c>
    </row>
    <row r="62" spans="1:14" x14ac:dyDescent="0.2">
      <c r="A62" s="2" t="s">
        <v>232</v>
      </c>
      <c r="B62" s="2" t="s">
        <v>103</v>
      </c>
      <c r="C62" s="2" t="s">
        <v>160</v>
      </c>
      <c r="D62" s="2" t="s">
        <v>159</v>
      </c>
      <c r="E62" s="2" t="s">
        <v>158</v>
      </c>
      <c r="F62" s="11">
        <v>4275</v>
      </c>
      <c r="G62" s="11">
        <v>-29.5</v>
      </c>
      <c r="H62" s="11">
        <v>4245.5</v>
      </c>
      <c r="I62" s="4">
        <v>2896.08</v>
      </c>
      <c r="J62" s="4">
        <v>0</v>
      </c>
      <c r="K62" s="5">
        <v>0</v>
      </c>
      <c r="L62" s="11">
        <v>2896.08</v>
      </c>
      <c r="M62" s="4">
        <v>1349.42</v>
      </c>
      <c r="N62" s="3">
        <v>0.31784699999999999</v>
      </c>
    </row>
    <row r="63" spans="1:14" x14ac:dyDescent="0.2">
      <c r="A63" s="2" t="s">
        <v>231</v>
      </c>
      <c r="B63" s="2" t="s">
        <v>105</v>
      </c>
      <c r="C63" s="2" t="s">
        <v>472</v>
      </c>
      <c r="D63" s="2" t="s">
        <v>159</v>
      </c>
      <c r="E63" s="2" t="s">
        <v>163</v>
      </c>
      <c r="F63" s="11">
        <v>0</v>
      </c>
      <c r="G63" s="11">
        <v>2000</v>
      </c>
      <c r="H63" s="11">
        <v>2000</v>
      </c>
      <c r="I63" s="4">
        <v>2000</v>
      </c>
      <c r="J63" s="4">
        <v>0</v>
      </c>
      <c r="K63" s="5">
        <v>0</v>
      </c>
      <c r="L63" s="11">
        <v>2000</v>
      </c>
      <c r="M63" s="4">
        <v>0</v>
      </c>
      <c r="N63" s="3">
        <v>0</v>
      </c>
    </row>
    <row r="64" spans="1:14" x14ac:dyDescent="0.2">
      <c r="A64" s="2" t="s">
        <v>231</v>
      </c>
      <c r="B64" s="2" t="s">
        <v>105</v>
      </c>
      <c r="C64" s="2" t="s">
        <v>160</v>
      </c>
      <c r="D64" s="2" t="s">
        <v>159</v>
      </c>
      <c r="E64" s="2" t="s">
        <v>163</v>
      </c>
      <c r="F64" s="11">
        <v>6644</v>
      </c>
      <c r="G64" s="11">
        <v>-1164.98</v>
      </c>
      <c r="H64" s="11">
        <v>5479.02</v>
      </c>
      <c r="I64" s="4">
        <v>4911.57</v>
      </c>
      <c r="J64" s="4">
        <v>0</v>
      </c>
      <c r="K64" s="5">
        <v>0</v>
      </c>
      <c r="L64" s="11">
        <v>4911.57</v>
      </c>
      <c r="M64" s="4">
        <v>567.45000000000005</v>
      </c>
      <c r="N64" s="3">
        <v>0.10356799999999999</v>
      </c>
    </row>
    <row r="65" spans="1:14" x14ac:dyDescent="0.2">
      <c r="A65" s="2" t="s">
        <v>231</v>
      </c>
      <c r="B65" s="2" t="s">
        <v>105</v>
      </c>
      <c r="C65" s="2" t="s">
        <v>160</v>
      </c>
      <c r="D65" s="2" t="s">
        <v>159</v>
      </c>
      <c r="E65" s="2" t="s">
        <v>162</v>
      </c>
      <c r="F65" s="11">
        <v>333.03</v>
      </c>
      <c r="G65" s="11">
        <v>23.38</v>
      </c>
      <c r="H65" s="11">
        <v>356.41</v>
      </c>
      <c r="I65" s="4">
        <v>297.97000000000003</v>
      </c>
      <c r="J65" s="4">
        <v>0</v>
      </c>
      <c r="K65" s="5">
        <v>0</v>
      </c>
      <c r="L65" s="11">
        <v>297.97000000000003</v>
      </c>
      <c r="M65" s="4">
        <v>58.44</v>
      </c>
      <c r="N65" s="3">
        <v>0.163968</v>
      </c>
    </row>
    <row r="66" spans="1:14" x14ac:dyDescent="0.2">
      <c r="A66" s="2" t="s">
        <v>231</v>
      </c>
      <c r="B66" s="2" t="s">
        <v>105</v>
      </c>
      <c r="C66" s="2" t="s">
        <v>160</v>
      </c>
      <c r="D66" s="2" t="s">
        <v>159</v>
      </c>
      <c r="E66" s="2" t="s">
        <v>158</v>
      </c>
      <c r="F66" s="11">
        <v>5250</v>
      </c>
      <c r="G66" s="11">
        <v>0</v>
      </c>
      <c r="H66" s="11">
        <v>5250</v>
      </c>
      <c r="I66" s="4">
        <v>3730</v>
      </c>
      <c r="J66" s="4">
        <v>0</v>
      </c>
      <c r="K66" s="5">
        <v>0</v>
      </c>
      <c r="L66" s="11">
        <v>3730</v>
      </c>
      <c r="M66" s="4">
        <v>1520</v>
      </c>
      <c r="N66" s="3">
        <v>0.289524</v>
      </c>
    </row>
    <row r="67" spans="1:14" x14ac:dyDescent="0.2">
      <c r="A67" s="2" t="s">
        <v>230</v>
      </c>
      <c r="B67" s="2" t="s">
        <v>107</v>
      </c>
      <c r="C67" s="2" t="s">
        <v>160</v>
      </c>
      <c r="D67" s="2" t="s">
        <v>159</v>
      </c>
      <c r="E67" s="2" t="s">
        <v>163</v>
      </c>
      <c r="F67" s="11">
        <v>1700</v>
      </c>
      <c r="G67" s="11">
        <v>0</v>
      </c>
      <c r="H67" s="11">
        <v>1700</v>
      </c>
      <c r="I67" s="4">
        <v>1210.0999999999999</v>
      </c>
      <c r="J67" s="4">
        <v>0</v>
      </c>
      <c r="K67" s="5">
        <v>0</v>
      </c>
      <c r="L67" s="11">
        <v>1210.0999999999999</v>
      </c>
      <c r="M67" s="4">
        <v>489.9</v>
      </c>
      <c r="N67" s="3">
        <v>0.28817599999999999</v>
      </c>
    </row>
    <row r="68" spans="1:14" x14ac:dyDescent="0.2">
      <c r="A68" s="2" t="s">
        <v>230</v>
      </c>
      <c r="B68" s="2" t="s">
        <v>107</v>
      </c>
      <c r="C68" s="2" t="s">
        <v>160</v>
      </c>
      <c r="D68" s="2" t="s">
        <v>159</v>
      </c>
      <c r="E68" s="2" t="s">
        <v>162</v>
      </c>
      <c r="F68" s="11">
        <v>47.6</v>
      </c>
      <c r="G68" s="11">
        <v>0</v>
      </c>
      <c r="H68" s="11">
        <v>47.6</v>
      </c>
      <c r="I68" s="11">
        <v>33.880000000000003</v>
      </c>
      <c r="J68" s="11">
        <v>0</v>
      </c>
      <c r="K68" s="11">
        <v>0</v>
      </c>
      <c r="L68" s="11">
        <v>33.880000000000003</v>
      </c>
      <c r="M68" s="11">
        <v>13.72</v>
      </c>
      <c r="N68" s="11">
        <v>0.28823500000000002</v>
      </c>
    </row>
    <row r="69" spans="1:14" x14ac:dyDescent="0.2">
      <c r="A69" s="2" t="s">
        <v>229</v>
      </c>
      <c r="B69" s="2" t="s">
        <v>41</v>
      </c>
      <c r="C69" s="2" t="s">
        <v>473</v>
      </c>
      <c r="D69" s="2" t="s">
        <v>159</v>
      </c>
      <c r="E69" s="2" t="s">
        <v>163</v>
      </c>
      <c r="F69" s="11">
        <v>0</v>
      </c>
      <c r="G69" s="11">
        <v>2970</v>
      </c>
      <c r="H69" s="11">
        <v>2970</v>
      </c>
      <c r="I69" s="11">
        <v>2700</v>
      </c>
      <c r="J69" s="11">
        <v>0</v>
      </c>
      <c r="K69" s="11">
        <v>0</v>
      </c>
      <c r="L69" s="11">
        <v>2700</v>
      </c>
      <c r="M69" s="11">
        <v>270</v>
      </c>
      <c r="N69" s="11">
        <v>9.0909000000000004E-2</v>
      </c>
    </row>
    <row r="70" spans="1:14" x14ac:dyDescent="0.2">
      <c r="A70" s="2" t="s">
        <v>229</v>
      </c>
      <c r="B70" s="2" t="s">
        <v>41</v>
      </c>
      <c r="C70" s="2" t="s">
        <v>160</v>
      </c>
      <c r="D70" s="2" t="s">
        <v>159</v>
      </c>
      <c r="E70" s="2" t="s">
        <v>163</v>
      </c>
      <c r="F70" s="11">
        <v>101200</v>
      </c>
      <c r="G70" s="11">
        <v>36344.17</v>
      </c>
      <c r="H70" s="11">
        <v>137544.17000000001</v>
      </c>
      <c r="I70" s="11">
        <v>114725.33</v>
      </c>
      <c r="J70" s="11">
        <v>759.24</v>
      </c>
      <c r="K70" s="11">
        <v>0</v>
      </c>
      <c r="L70" s="11">
        <v>115484.57</v>
      </c>
      <c r="M70" s="11">
        <v>22059.599999999999</v>
      </c>
      <c r="N70" s="11">
        <v>0.160382</v>
      </c>
    </row>
    <row r="71" spans="1:14" x14ac:dyDescent="0.2">
      <c r="A71" s="2" t="s">
        <v>229</v>
      </c>
      <c r="B71" s="2" t="s">
        <v>41</v>
      </c>
      <c r="C71" s="2" t="s">
        <v>160</v>
      </c>
      <c r="D71" s="2" t="s">
        <v>159</v>
      </c>
      <c r="E71" s="2" t="s">
        <v>162</v>
      </c>
      <c r="F71" s="11">
        <v>10302.290000000001</v>
      </c>
      <c r="G71" s="11">
        <v>-800.99</v>
      </c>
      <c r="H71" s="11">
        <v>9501.2999999999993</v>
      </c>
      <c r="I71" s="11">
        <v>7458.92</v>
      </c>
      <c r="J71" s="11">
        <v>0</v>
      </c>
      <c r="K71" s="11">
        <v>0</v>
      </c>
      <c r="L71" s="11">
        <v>7458.92</v>
      </c>
      <c r="M71" s="11">
        <v>2042.38</v>
      </c>
      <c r="N71" s="11">
        <v>0.21495800000000001</v>
      </c>
    </row>
    <row r="72" spans="1:14" x14ac:dyDescent="0.2">
      <c r="A72" s="2" t="s">
        <v>229</v>
      </c>
      <c r="B72" s="2" t="s">
        <v>41</v>
      </c>
      <c r="C72" s="2" t="s">
        <v>160</v>
      </c>
      <c r="D72" s="2" t="s">
        <v>159</v>
      </c>
      <c r="E72" s="2" t="s">
        <v>158</v>
      </c>
      <c r="F72" s="11">
        <v>139650.5</v>
      </c>
      <c r="G72" s="11">
        <v>-28606.94</v>
      </c>
      <c r="H72" s="11">
        <v>111043.56</v>
      </c>
      <c r="I72" s="4">
        <v>67983.66</v>
      </c>
      <c r="J72" s="4">
        <v>0</v>
      </c>
      <c r="K72" s="5">
        <v>0</v>
      </c>
      <c r="L72" s="11">
        <v>67983.66</v>
      </c>
      <c r="M72" s="4">
        <v>43059.9</v>
      </c>
      <c r="N72" s="3">
        <v>0.38777499999999998</v>
      </c>
    </row>
    <row r="73" spans="1:14" x14ac:dyDescent="0.2">
      <c r="A73" s="2" t="s">
        <v>229</v>
      </c>
      <c r="B73" s="2" t="s">
        <v>41</v>
      </c>
      <c r="C73" s="2" t="s">
        <v>160</v>
      </c>
      <c r="D73" s="2" t="s">
        <v>159</v>
      </c>
      <c r="E73" s="2" t="s">
        <v>167</v>
      </c>
      <c r="F73" s="11">
        <v>127088.49</v>
      </c>
      <c r="G73" s="11">
        <v>-39314.17</v>
      </c>
      <c r="H73" s="11">
        <v>87774.32</v>
      </c>
      <c r="I73" s="4">
        <v>80981.13</v>
      </c>
      <c r="J73" s="4">
        <v>0</v>
      </c>
      <c r="K73" s="5">
        <v>0</v>
      </c>
      <c r="L73" s="11">
        <v>80981.13</v>
      </c>
      <c r="M73" s="4">
        <v>6793.19</v>
      </c>
      <c r="N73" s="3">
        <v>7.7394000000000004E-2</v>
      </c>
    </row>
    <row r="74" spans="1:14" x14ac:dyDescent="0.2">
      <c r="A74" s="2" t="s">
        <v>228</v>
      </c>
      <c r="B74" s="2" t="s">
        <v>121</v>
      </c>
      <c r="C74" s="2" t="s">
        <v>160</v>
      </c>
      <c r="D74" s="2" t="s">
        <v>159</v>
      </c>
      <c r="E74" s="2" t="s">
        <v>163</v>
      </c>
      <c r="F74" s="11">
        <v>7620</v>
      </c>
      <c r="G74" s="11">
        <v>0</v>
      </c>
      <c r="H74" s="11">
        <v>7620</v>
      </c>
      <c r="I74" s="4">
        <v>1114.47</v>
      </c>
      <c r="J74" s="4">
        <v>0</v>
      </c>
      <c r="K74" s="5">
        <v>0</v>
      </c>
      <c r="L74" s="11">
        <v>1114.47</v>
      </c>
      <c r="M74" s="4">
        <v>6505.53</v>
      </c>
      <c r="N74" s="3">
        <v>0.85374399999999995</v>
      </c>
    </row>
    <row r="75" spans="1:14" x14ac:dyDescent="0.2">
      <c r="A75" s="2" t="s">
        <v>228</v>
      </c>
      <c r="B75" s="2" t="s">
        <v>121</v>
      </c>
      <c r="C75" s="2" t="s">
        <v>160</v>
      </c>
      <c r="D75" s="2" t="s">
        <v>159</v>
      </c>
      <c r="E75" s="2" t="s">
        <v>162</v>
      </c>
      <c r="F75" s="11">
        <v>213.36</v>
      </c>
      <c r="G75" s="11">
        <v>0</v>
      </c>
      <c r="H75" s="11">
        <v>213.36</v>
      </c>
      <c r="I75" s="4">
        <v>31.21</v>
      </c>
      <c r="J75" s="4">
        <v>0</v>
      </c>
      <c r="K75" s="5">
        <v>0</v>
      </c>
      <c r="L75" s="11">
        <v>31.21</v>
      </c>
      <c r="M75" s="4">
        <v>182.15</v>
      </c>
      <c r="N75" s="3">
        <v>0.85372099999999995</v>
      </c>
    </row>
    <row r="76" spans="1:14" x14ac:dyDescent="0.2">
      <c r="A76" s="2" t="s">
        <v>227</v>
      </c>
      <c r="B76" s="2" t="s">
        <v>43</v>
      </c>
      <c r="C76" s="2" t="s">
        <v>160</v>
      </c>
      <c r="D76" s="2" t="s">
        <v>159</v>
      </c>
      <c r="E76" s="2" t="s">
        <v>163</v>
      </c>
      <c r="F76" s="11">
        <v>90500</v>
      </c>
      <c r="G76" s="11">
        <v>0</v>
      </c>
      <c r="H76" s="11">
        <v>90500</v>
      </c>
      <c r="I76" s="4">
        <v>56845.04</v>
      </c>
      <c r="J76" s="4">
        <v>0</v>
      </c>
      <c r="K76" s="5">
        <v>0</v>
      </c>
      <c r="L76" s="11">
        <v>56845.04</v>
      </c>
      <c r="M76" s="4">
        <v>33654.959999999999</v>
      </c>
      <c r="N76" s="3">
        <v>0.37187799999999999</v>
      </c>
    </row>
    <row r="77" spans="1:14" x14ac:dyDescent="0.2">
      <c r="A77" s="2" t="s">
        <v>227</v>
      </c>
      <c r="B77" s="2" t="s">
        <v>43</v>
      </c>
      <c r="C77" s="2" t="s">
        <v>160</v>
      </c>
      <c r="D77" s="2" t="s">
        <v>159</v>
      </c>
      <c r="E77" s="2" t="s">
        <v>162</v>
      </c>
      <c r="F77" s="11">
        <v>3143.84</v>
      </c>
      <c r="G77" s="11">
        <v>0</v>
      </c>
      <c r="H77" s="11">
        <v>3143.84</v>
      </c>
      <c r="I77" s="11">
        <v>2092.41</v>
      </c>
      <c r="J77" s="11">
        <v>0</v>
      </c>
      <c r="K77" s="11">
        <v>0</v>
      </c>
      <c r="L77" s="11">
        <v>2092.41</v>
      </c>
      <c r="M77" s="11">
        <v>1051.43</v>
      </c>
      <c r="N77" s="11">
        <v>0.33444099999999999</v>
      </c>
    </row>
    <row r="78" spans="1:14" x14ac:dyDescent="0.2">
      <c r="A78" s="2" t="s">
        <v>227</v>
      </c>
      <c r="B78" s="2" t="s">
        <v>43</v>
      </c>
      <c r="C78" s="2" t="s">
        <v>160</v>
      </c>
      <c r="D78" s="2" t="s">
        <v>159</v>
      </c>
      <c r="E78" s="2" t="s">
        <v>158</v>
      </c>
      <c r="F78" s="11">
        <v>21780</v>
      </c>
      <c r="G78" s="11">
        <v>0</v>
      </c>
      <c r="H78" s="11">
        <v>21780</v>
      </c>
      <c r="I78" s="11">
        <v>17883.830000000002</v>
      </c>
      <c r="J78" s="11">
        <v>0</v>
      </c>
      <c r="K78" s="11">
        <v>0</v>
      </c>
      <c r="L78" s="11">
        <v>17883.830000000002</v>
      </c>
      <c r="M78" s="11">
        <v>3896.17</v>
      </c>
      <c r="N78" s="11">
        <v>0.17888799999999999</v>
      </c>
    </row>
    <row r="79" spans="1:14" x14ac:dyDescent="0.2">
      <c r="A79" s="2" t="s">
        <v>226</v>
      </c>
      <c r="B79" s="2" t="s">
        <v>44</v>
      </c>
      <c r="C79" s="2" t="s">
        <v>470</v>
      </c>
      <c r="D79" s="2" t="s">
        <v>159</v>
      </c>
      <c r="E79" s="2" t="s">
        <v>163</v>
      </c>
      <c r="F79" s="11">
        <v>0</v>
      </c>
      <c r="G79" s="11">
        <v>20040.16</v>
      </c>
      <c r="H79" s="11">
        <v>20040.16</v>
      </c>
      <c r="I79" s="11">
        <v>17141.16</v>
      </c>
      <c r="J79" s="11">
        <v>0</v>
      </c>
      <c r="K79" s="11">
        <v>0</v>
      </c>
      <c r="L79" s="11">
        <v>17141.16</v>
      </c>
      <c r="M79" s="11">
        <v>2899</v>
      </c>
      <c r="N79" s="11">
        <v>0.14466000000000001</v>
      </c>
    </row>
    <row r="80" spans="1:14" x14ac:dyDescent="0.2">
      <c r="A80" s="2" t="s">
        <v>226</v>
      </c>
      <c r="B80" s="2" t="s">
        <v>44</v>
      </c>
      <c r="C80" s="2" t="s">
        <v>160</v>
      </c>
      <c r="D80" s="2" t="s">
        <v>159</v>
      </c>
      <c r="E80" s="2" t="s">
        <v>163</v>
      </c>
      <c r="F80" s="11">
        <v>0</v>
      </c>
      <c r="G80" s="11">
        <v>21860</v>
      </c>
      <c r="H80" s="11">
        <v>21860</v>
      </c>
      <c r="I80" s="11">
        <v>21860</v>
      </c>
      <c r="J80" s="11">
        <v>0</v>
      </c>
      <c r="K80" s="11">
        <v>0</v>
      </c>
      <c r="L80" s="11">
        <v>21860</v>
      </c>
      <c r="M80" s="11">
        <v>0</v>
      </c>
      <c r="N80" s="11">
        <v>0</v>
      </c>
    </row>
    <row r="81" spans="1:14" x14ac:dyDescent="0.2">
      <c r="A81" s="2" t="s">
        <v>226</v>
      </c>
      <c r="B81" s="2" t="s">
        <v>44</v>
      </c>
      <c r="C81" s="2" t="s">
        <v>160</v>
      </c>
      <c r="D81" s="2" t="s">
        <v>159</v>
      </c>
      <c r="E81" s="2" t="s">
        <v>165</v>
      </c>
      <c r="F81" s="11">
        <v>1753384</v>
      </c>
      <c r="G81" s="11">
        <v>0</v>
      </c>
      <c r="H81" s="11">
        <v>1753384</v>
      </c>
      <c r="I81" s="4">
        <v>1652384</v>
      </c>
      <c r="J81" s="4">
        <v>0</v>
      </c>
      <c r="K81" s="5">
        <v>0</v>
      </c>
      <c r="L81" s="11">
        <v>1652384</v>
      </c>
      <c r="M81" s="4">
        <v>101000</v>
      </c>
      <c r="N81" s="3">
        <v>5.7603000000000001E-2</v>
      </c>
    </row>
    <row r="82" spans="1:14" x14ac:dyDescent="0.2">
      <c r="A82" s="2" t="s">
        <v>226</v>
      </c>
      <c r="B82" s="2" t="s">
        <v>44</v>
      </c>
      <c r="C82" s="2" t="s">
        <v>160</v>
      </c>
      <c r="D82" s="2" t="s">
        <v>159</v>
      </c>
      <c r="E82" s="2" t="s">
        <v>162</v>
      </c>
      <c r="F82" s="11">
        <v>0</v>
      </c>
      <c r="G82" s="11">
        <v>1173.2</v>
      </c>
      <c r="H82" s="11">
        <v>1173.2</v>
      </c>
      <c r="I82" s="4">
        <v>102092.03</v>
      </c>
      <c r="J82" s="4">
        <v>0</v>
      </c>
      <c r="K82" s="5">
        <v>0</v>
      </c>
      <c r="L82" s="11">
        <v>102092.03</v>
      </c>
      <c r="M82" s="4">
        <v>-100918.83</v>
      </c>
      <c r="N82" s="3">
        <v>-86.020140999999995</v>
      </c>
    </row>
    <row r="83" spans="1:14" x14ac:dyDescent="0.2">
      <c r="A83" s="2" t="s">
        <v>225</v>
      </c>
      <c r="B83" s="2" t="s">
        <v>45</v>
      </c>
      <c r="C83" s="2" t="s">
        <v>160</v>
      </c>
      <c r="D83" s="2" t="s">
        <v>159</v>
      </c>
      <c r="E83" s="2" t="s">
        <v>163</v>
      </c>
      <c r="F83" s="11">
        <v>4500</v>
      </c>
      <c r="G83" s="11">
        <v>-1945.53</v>
      </c>
      <c r="H83" s="11">
        <v>2554.4699999999998</v>
      </c>
      <c r="I83" s="4">
        <v>1719.5</v>
      </c>
      <c r="J83" s="4">
        <v>0</v>
      </c>
      <c r="K83" s="5">
        <v>0</v>
      </c>
      <c r="L83" s="11">
        <v>1719.5</v>
      </c>
      <c r="M83" s="4">
        <v>834.97</v>
      </c>
      <c r="N83" s="3">
        <v>0.32686599999999999</v>
      </c>
    </row>
    <row r="84" spans="1:14" x14ac:dyDescent="0.2">
      <c r="A84" s="2" t="s">
        <v>225</v>
      </c>
      <c r="B84" s="2" t="s">
        <v>45</v>
      </c>
      <c r="C84" s="2" t="s">
        <v>160</v>
      </c>
      <c r="D84" s="2" t="s">
        <v>159</v>
      </c>
      <c r="E84" s="2" t="s">
        <v>162</v>
      </c>
      <c r="F84" s="11">
        <v>126</v>
      </c>
      <c r="G84" s="11">
        <v>-54.47</v>
      </c>
      <c r="H84" s="11">
        <v>71.53</v>
      </c>
      <c r="I84" s="4">
        <v>48.15</v>
      </c>
      <c r="J84" s="4">
        <v>0</v>
      </c>
      <c r="K84" s="5">
        <v>0</v>
      </c>
      <c r="L84" s="11">
        <v>48.15</v>
      </c>
      <c r="M84" s="4">
        <v>23.38</v>
      </c>
      <c r="N84" s="3">
        <v>0.32685599999999998</v>
      </c>
    </row>
    <row r="85" spans="1:14" x14ac:dyDescent="0.2">
      <c r="A85" s="2" t="s">
        <v>224</v>
      </c>
      <c r="B85" s="2" t="s">
        <v>123</v>
      </c>
      <c r="C85" s="2" t="s">
        <v>160</v>
      </c>
      <c r="D85" s="2" t="s">
        <v>159</v>
      </c>
      <c r="E85" s="2" t="s">
        <v>163</v>
      </c>
      <c r="F85" s="11">
        <v>7200</v>
      </c>
      <c r="G85" s="11">
        <v>0</v>
      </c>
      <c r="H85" s="11">
        <v>7200</v>
      </c>
      <c r="I85" s="4">
        <v>5791.46</v>
      </c>
      <c r="J85" s="4">
        <v>0</v>
      </c>
      <c r="K85" s="5">
        <v>0</v>
      </c>
      <c r="L85" s="11">
        <v>5791.46</v>
      </c>
      <c r="M85" s="4">
        <v>1408.54</v>
      </c>
      <c r="N85" s="3">
        <v>0.195631</v>
      </c>
    </row>
    <row r="86" spans="1:14" x14ac:dyDescent="0.2">
      <c r="A86" s="2" t="s">
        <v>224</v>
      </c>
      <c r="B86" s="2" t="s">
        <v>123</v>
      </c>
      <c r="C86" s="2" t="s">
        <v>160</v>
      </c>
      <c r="D86" s="2" t="s">
        <v>159</v>
      </c>
      <c r="E86" s="2" t="s">
        <v>162</v>
      </c>
      <c r="F86" s="11">
        <v>201.6</v>
      </c>
      <c r="G86" s="11">
        <v>0</v>
      </c>
      <c r="H86" s="11">
        <v>201.6</v>
      </c>
      <c r="I86" s="4">
        <v>162.16999999999999</v>
      </c>
      <c r="J86" s="4">
        <v>0</v>
      </c>
      <c r="K86" s="5">
        <v>0</v>
      </c>
      <c r="L86" s="11">
        <v>162.16999999999999</v>
      </c>
      <c r="M86" s="4">
        <v>39.43</v>
      </c>
      <c r="N86" s="3">
        <v>0.19558500000000001</v>
      </c>
    </row>
    <row r="87" spans="1:14" x14ac:dyDescent="0.2">
      <c r="A87" s="2" t="s">
        <v>223</v>
      </c>
      <c r="B87" s="2" t="s">
        <v>84</v>
      </c>
      <c r="C87" s="2" t="s">
        <v>160</v>
      </c>
      <c r="D87" s="2" t="s">
        <v>159</v>
      </c>
      <c r="E87" s="2" t="s">
        <v>163</v>
      </c>
      <c r="F87" s="11">
        <v>105835</v>
      </c>
      <c r="G87" s="11">
        <v>-1966.5</v>
      </c>
      <c r="H87" s="11">
        <v>103868.5</v>
      </c>
      <c r="I87" s="4">
        <v>73761.649999999994</v>
      </c>
      <c r="J87" s="4">
        <v>7327</v>
      </c>
      <c r="K87" s="5">
        <v>0</v>
      </c>
      <c r="L87" s="11">
        <v>81088.649999999994</v>
      </c>
      <c r="M87" s="4">
        <v>22779.85</v>
      </c>
      <c r="N87" s="3">
        <v>0.21931400000000001</v>
      </c>
    </row>
    <row r="88" spans="1:14" x14ac:dyDescent="0.2">
      <c r="A88" s="2" t="s">
        <v>223</v>
      </c>
      <c r="B88" s="2" t="s">
        <v>84</v>
      </c>
      <c r="C88" s="2" t="s">
        <v>160</v>
      </c>
      <c r="D88" s="2" t="s">
        <v>159</v>
      </c>
      <c r="E88" s="2" t="s">
        <v>162</v>
      </c>
      <c r="F88" s="11">
        <v>2963.38</v>
      </c>
      <c r="G88" s="11">
        <v>0</v>
      </c>
      <c r="H88" s="11">
        <v>2963.38</v>
      </c>
      <c r="I88" s="4">
        <v>2117.36</v>
      </c>
      <c r="J88" s="4">
        <v>0</v>
      </c>
      <c r="K88" s="5">
        <v>0</v>
      </c>
      <c r="L88" s="11">
        <v>2117.36</v>
      </c>
      <c r="M88" s="4">
        <v>846.02</v>
      </c>
      <c r="N88" s="3">
        <v>0.28549200000000002</v>
      </c>
    </row>
    <row r="89" spans="1:14" x14ac:dyDescent="0.2">
      <c r="A89" s="2" t="s">
        <v>223</v>
      </c>
      <c r="B89" s="2" t="s">
        <v>84</v>
      </c>
      <c r="C89" s="2" t="s">
        <v>160</v>
      </c>
      <c r="D89" s="2" t="s">
        <v>159</v>
      </c>
      <c r="E89" s="2" t="s">
        <v>158</v>
      </c>
      <c r="F89" s="11">
        <v>0</v>
      </c>
      <c r="G89" s="11">
        <v>1966.5</v>
      </c>
      <c r="H89" s="11">
        <v>1966.5</v>
      </c>
      <c r="I89" s="4">
        <v>1858.5</v>
      </c>
      <c r="J89" s="4">
        <v>0</v>
      </c>
      <c r="K89" s="5">
        <v>0</v>
      </c>
      <c r="L89" s="11">
        <v>1858.5</v>
      </c>
      <c r="M89" s="4">
        <v>108</v>
      </c>
      <c r="N89" s="3">
        <v>5.4919999999999997E-2</v>
      </c>
    </row>
    <row r="90" spans="1:14" x14ac:dyDescent="0.2">
      <c r="A90" s="2" t="s">
        <v>222</v>
      </c>
      <c r="B90" s="2" t="s">
        <v>125</v>
      </c>
      <c r="C90" s="2" t="s">
        <v>160</v>
      </c>
      <c r="D90" s="2" t="s">
        <v>159</v>
      </c>
      <c r="E90" s="2" t="s">
        <v>163</v>
      </c>
      <c r="F90" s="11">
        <v>2188</v>
      </c>
      <c r="G90" s="11">
        <v>27227.63</v>
      </c>
      <c r="H90" s="11">
        <v>29415.63</v>
      </c>
      <c r="I90" s="4">
        <v>28440.51</v>
      </c>
      <c r="J90" s="4">
        <v>0</v>
      </c>
      <c r="K90" s="5">
        <v>0</v>
      </c>
      <c r="L90" s="11">
        <v>28440.51</v>
      </c>
      <c r="M90" s="4">
        <v>975.12</v>
      </c>
      <c r="N90" s="3">
        <v>3.3149999999999999E-2</v>
      </c>
    </row>
    <row r="91" spans="1:14" x14ac:dyDescent="0.2">
      <c r="A91" s="2" t="s">
        <v>222</v>
      </c>
      <c r="B91" s="2" t="s">
        <v>125</v>
      </c>
      <c r="C91" s="2" t="s">
        <v>160</v>
      </c>
      <c r="D91" s="2" t="s">
        <v>159</v>
      </c>
      <c r="E91" s="2" t="s">
        <v>162</v>
      </c>
      <c r="F91" s="11">
        <v>204.62</v>
      </c>
      <c r="G91" s="11">
        <v>762.37</v>
      </c>
      <c r="H91" s="11">
        <v>966.99</v>
      </c>
      <c r="I91" s="4">
        <v>913.43</v>
      </c>
      <c r="J91" s="4">
        <v>0</v>
      </c>
      <c r="K91" s="5">
        <v>0</v>
      </c>
      <c r="L91" s="11">
        <v>913.43</v>
      </c>
      <c r="M91" s="4">
        <v>53.56</v>
      </c>
      <c r="N91" s="3">
        <v>5.5388E-2</v>
      </c>
    </row>
    <row r="92" spans="1:14" x14ac:dyDescent="0.2">
      <c r="A92" s="2" t="s">
        <v>222</v>
      </c>
      <c r="B92" s="2" t="s">
        <v>125</v>
      </c>
      <c r="C92" s="2" t="s">
        <v>160</v>
      </c>
      <c r="D92" s="2" t="s">
        <v>159</v>
      </c>
      <c r="E92" s="2" t="s">
        <v>158</v>
      </c>
      <c r="F92" s="11">
        <v>5120</v>
      </c>
      <c r="G92" s="11">
        <v>0</v>
      </c>
      <c r="H92" s="11">
        <v>5120</v>
      </c>
      <c r="I92" s="4">
        <v>4182.13</v>
      </c>
      <c r="J92" s="4">
        <v>0</v>
      </c>
      <c r="K92" s="5">
        <v>0</v>
      </c>
      <c r="L92" s="11">
        <v>4182.13</v>
      </c>
      <c r="M92" s="4">
        <v>937.87</v>
      </c>
      <c r="N92" s="3">
        <v>0.18317800000000001</v>
      </c>
    </row>
    <row r="93" spans="1:14" x14ac:dyDescent="0.2">
      <c r="A93" s="2" t="s">
        <v>221</v>
      </c>
      <c r="B93" s="2" t="s">
        <v>85</v>
      </c>
      <c r="C93" s="2" t="s">
        <v>160</v>
      </c>
      <c r="D93" s="2" t="s">
        <v>159</v>
      </c>
      <c r="E93" s="2" t="s">
        <v>163</v>
      </c>
      <c r="F93" s="11">
        <v>5000</v>
      </c>
      <c r="G93" s="11">
        <v>9727.6200000000008</v>
      </c>
      <c r="H93" s="11">
        <v>14727.62</v>
      </c>
      <c r="I93" s="4">
        <v>7014.08</v>
      </c>
      <c r="J93" s="4">
        <v>0</v>
      </c>
      <c r="K93" s="5">
        <v>0</v>
      </c>
      <c r="L93" s="11">
        <v>7014.08</v>
      </c>
      <c r="M93" s="4">
        <v>7713.54</v>
      </c>
      <c r="N93" s="3">
        <v>0.52374699999999996</v>
      </c>
    </row>
    <row r="94" spans="1:14" x14ac:dyDescent="0.2">
      <c r="A94" s="2" t="s">
        <v>221</v>
      </c>
      <c r="B94" s="2" t="s">
        <v>85</v>
      </c>
      <c r="C94" s="2" t="s">
        <v>160</v>
      </c>
      <c r="D94" s="2" t="s">
        <v>159</v>
      </c>
      <c r="E94" s="2" t="s">
        <v>162</v>
      </c>
      <c r="F94" s="11">
        <v>140</v>
      </c>
      <c r="G94" s="11">
        <v>272.38</v>
      </c>
      <c r="H94" s="11">
        <v>412.38</v>
      </c>
      <c r="I94" s="4">
        <v>196.39</v>
      </c>
      <c r="J94" s="4">
        <v>0</v>
      </c>
      <c r="K94" s="5">
        <v>0</v>
      </c>
      <c r="L94" s="11">
        <v>196.39</v>
      </c>
      <c r="M94" s="4">
        <v>215.99</v>
      </c>
      <c r="N94" s="3">
        <v>0.52376400000000001</v>
      </c>
    </row>
    <row r="95" spans="1:14" x14ac:dyDescent="0.2">
      <c r="A95" s="2" t="s">
        <v>220</v>
      </c>
      <c r="B95" s="2" t="s">
        <v>109</v>
      </c>
      <c r="C95" s="2" t="s">
        <v>160</v>
      </c>
      <c r="D95" s="2" t="s">
        <v>159</v>
      </c>
      <c r="E95" s="2" t="s">
        <v>163</v>
      </c>
      <c r="F95" s="11">
        <v>19615</v>
      </c>
      <c r="G95" s="11">
        <v>0</v>
      </c>
      <c r="H95" s="11">
        <v>19615</v>
      </c>
      <c r="I95" s="4">
        <v>13094.26</v>
      </c>
      <c r="J95" s="4">
        <v>0</v>
      </c>
      <c r="K95" s="5">
        <v>0</v>
      </c>
      <c r="L95" s="11">
        <v>13094.26</v>
      </c>
      <c r="M95" s="4">
        <v>6520.74</v>
      </c>
      <c r="N95" s="3">
        <v>0.33243600000000001</v>
      </c>
    </row>
    <row r="96" spans="1:14" x14ac:dyDescent="0.2">
      <c r="A96" s="2" t="s">
        <v>220</v>
      </c>
      <c r="B96" s="2" t="s">
        <v>109</v>
      </c>
      <c r="C96" s="2" t="s">
        <v>160</v>
      </c>
      <c r="D96" s="2" t="s">
        <v>159</v>
      </c>
      <c r="E96" s="2" t="s">
        <v>162</v>
      </c>
      <c r="F96" s="11">
        <v>549.22</v>
      </c>
      <c r="G96" s="11">
        <v>0</v>
      </c>
      <c r="H96" s="11">
        <v>549.22</v>
      </c>
      <c r="I96" s="4">
        <v>366.64</v>
      </c>
      <c r="J96" s="4">
        <v>0</v>
      </c>
      <c r="K96" s="5">
        <v>0</v>
      </c>
      <c r="L96" s="11">
        <v>366.64</v>
      </c>
      <c r="M96" s="4">
        <v>182.58</v>
      </c>
      <c r="N96" s="3">
        <v>0.33243499999999998</v>
      </c>
    </row>
    <row r="97" spans="1:14" x14ac:dyDescent="0.2">
      <c r="A97" s="2" t="s">
        <v>219</v>
      </c>
      <c r="B97" s="2" t="s">
        <v>127</v>
      </c>
      <c r="C97" s="2" t="s">
        <v>160</v>
      </c>
      <c r="D97" s="2" t="s">
        <v>159</v>
      </c>
      <c r="E97" s="2" t="s">
        <v>163</v>
      </c>
      <c r="F97" s="11">
        <v>20700</v>
      </c>
      <c r="G97" s="11">
        <v>0</v>
      </c>
      <c r="H97" s="11">
        <v>20700</v>
      </c>
      <c r="I97" s="4">
        <v>13955.09</v>
      </c>
      <c r="J97" s="4">
        <v>0</v>
      </c>
      <c r="K97" s="5">
        <v>0</v>
      </c>
      <c r="L97" s="11">
        <v>13955.09</v>
      </c>
      <c r="M97" s="4">
        <v>6744.91</v>
      </c>
      <c r="N97" s="3">
        <v>0.32584099999999999</v>
      </c>
    </row>
    <row r="98" spans="1:14" x14ac:dyDescent="0.2">
      <c r="A98" s="2" t="s">
        <v>219</v>
      </c>
      <c r="B98" s="2" t="s">
        <v>127</v>
      </c>
      <c r="C98" s="2" t="s">
        <v>160</v>
      </c>
      <c r="D98" s="2" t="s">
        <v>159</v>
      </c>
      <c r="E98" s="2" t="s">
        <v>162</v>
      </c>
      <c r="F98" s="11">
        <v>579.6</v>
      </c>
      <c r="G98" s="11">
        <v>0</v>
      </c>
      <c r="H98" s="11">
        <v>579.6</v>
      </c>
      <c r="I98" s="4">
        <v>390.75</v>
      </c>
      <c r="J98" s="4">
        <v>0</v>
      </c>
      <c r="K98" s="5">
        <v>0</v>
      </c>
      <c r="L98" s="11">
        <v>390.75</v>
      </c>
      <c r="M98" s="4">
        <v>188.85</v>
      </c>
      <c r="N98" s="3">
        <v>0.32582800000000001</v>
      </c>
    </row>
    <row r="99" spans="1:14" x14ac:dyDescent="0.2">
      <c r="A99" s="2" t="s">
        <v>218</v>
      </c>
      <c r="B99" s="2" t="s">
        <v>129</v>
      </c>
      <c r="C99" s="2" t="s">
        <v>160</v>
      </c>
      <c r="D99" s="2" t="s">
        <v>159</v>
      </c>
      <c r="E99" s="2" t="s">
        <v>163</v>
      </c>
      <c r="F99" s="11">
        <v>12000</v>
      </c>
      <c r="G99" s="11">
        <v>0</v>
      </c>
      <c r="H99" s="11">
        <v>12000</v>
      </c>
      <c r="I99" s="4">
        <v>8758.24</v>
      </c>
      <c r="J99" s="4">
        <v>0</v>
      </c>
      <c r="K99" s="5">
        <v>0</v>
      </c>
      <c r="L99" s="11">
        <v>8758.24</v>
      </c>
      <c r="M99" s="4">
        <v>3241.76</v>
      </c>
      <c r="N99" s="3">
        <v>0.27014700000000003</v>
      </c>
    </row>
    <row r="100" spans="1:14" x14ac:dyDescent="0.2">
      <c r="A100" s="2" t="s">
        <v>218</v>
      </c>
      <c r="B100" s="2" t="s">
        <v>129</v>
      </c>
      <c r="C100" s="2" t="s">
        <v>160</v>
      </c>
      <c r="D100" s="2" t="s">
        <v>159</v>
      </c>
      <c r="E100" s="2" t="s">
        <v>162</v>
      </c>
      <c r="F100" s="11">
        <v>336</v>
      </c>
      <c r="G100" s="11">
        <v>0</v>
      </c>
      <c r="H100" s="11">
        <v>336</v>
      </c>
      <c r="I100" s="4">
        <v>245.23</v>
      </c>
      <c r="J100" s="4">
        <v>0</v>
      </c>
      <c r="K100" s="5">
        <v>0</v>
      </c>
      <c r="L100" s="11">
        <v>245.23</v>
      </c>
      <c r="M100" s="4">
        <v>90.77</v>
      </c>
      <c r="N100" s="3">
        <v>0.27014899999999997</v>
      </c>
    </row>
    <row r="101" spans="1:14" x14ac:dyDescent="0.2">
      <c r="A101" s="2" t="s">
        <v>217</v>
      </c>
      <c r="B101" s="2" t="s">
        <v>86</v>
      </c>
      <c r="C101" s="2" t="s">
        <v>160</v>
      </c>
      <c r="D101" s="2" t="s">
        <v>159</v>
      </c>
      <c r="E101" s="2" t="s">
        <v>163</v>
      </c>
      <c r="F101" s="11">
        <v>31900</v>
      </c>
      <c r="G101" s="11">
        <v>0</v>
      </c>
      <c r="H101" s="11">
        <v>31900</v>
      </c>
      <c r="I101" s="4">
        <v>31279.34</v>
      </c>
      <c r="J101" s="4">
        <v>0</v>
      </c>
      <c r="K101" s="5">
        <v>0</v>
      </c>
      <c r="L101" s="11">
        <v>31279.34</v>
      </c>
      <c r="M101" s="4">
        <v>620.66</v>
      </c>
      <c r="N101" s="3">
        <v>1.9456000000000001E-2</v>
      </c>
    </row>
    <row r="102" spans="1:14" x14ac:dyDescent="0.2">
      <c r="A102" s="2" t="s">
        <v>217</v>
      </c>
      <c r="B102" s="2" t="s">
        <v>86</v>
      </c>
      <c r="C102" s="2" t="s">
        <v>160</v>
      </c>
      <c r="D102" s="2" t="s">
        <v>159</v>
      </c>
      <c r="E102" s="2" t="s">
        <v>162</v>
      </c>
      <c r="F102" s="11">
        <v>1449.36</v>
      </c>
      <c r="G102" s="11">
        <v>0</v>
      </c>
      <c r="H102" s="11">
        <v>1449.36</v>
      </c>
      <c r="I102" s="4">
        <v>1279.72</v>
      </c>
      <c r="J102" s="4">
        <v>0</v>
      </c>
      <c r="K102" s="5">
        <v>0</v>
      </c>
      <c r="L102" s="11">
        <v>1279.72</v>
      </c>
      <c r="M102" s="4">
        <v>169.64</v>
      </c>
      <c r="N102" s="3">
        <v>0.117045</v>
      </c>
    </row>
    <row r="103" spans="1:14" x14ac:dyDescent="0.2">
      <c r="A103" s="2" t="s">
        <v>217</v>
      </c>
      <c r="B103" s="2" t="s">
        <v>86</v>
      </c>
      <c r="C103" s="2" t="s">
        <v>160</v>
      </c>
      <c r="D103" s="2" t="s">
        <v>159</v>
      </c>
      <c r="E103" s="2" t="s">
        <v>158</v>
      </c>
      <c r="F103" s="11">
        <v>19863</v>
      </c>
      <c r="G103" s="11">
        <v>0</v>
      </c>
      <c r="H103" s="11">
        <v>19863</v>
      </c>
      <c r="I103" s="4">
        <v>14424.92</v>
      </c>
      <c r="J103" s="4">
        <v>0</v>
      </c>
      <c r="K103" s="5">
        <v>0</v>
      </c>
      <c r="L103" s="11">
        <v>14424.92</v>
      </c>
      <c r="M103" s="4">
        <v>5438.08</v>
      </c>
      <c r="N103" s="3">
        <v>0.27377899999999999</v>
      </c>
    </row>
    <row r="104" spans="1:14" x14ac:dyDescent="0.2">
      <c r="A104" s="2" t="s">
        <v>216</v>
      </c>
      <c r="B104" s="2" t="s">
        <v>131</v>
      </c>
      <c r="C104" s="2" t="s">
        <v>160</v>
      </c>
      <c r="D104" s="2" t="s">
        <v>159</v>
      </c>
      <c r="E104" s="2" t="s">
        <v>163</v>
      </c>
      <c r="F104" s="11">
        <v>4000</v>
      </c>
      <c r="G104" s="11">
        <v>0</v>
      </c>
      <c r="H104" s="11">
        <v>4000</v>
      </c>
      <c r="I104" s="4">
        <v>2156.1799999999998</v>
      </c>
      <c r="J104" s="4">
        <v>0</v>
      </c>
      <c r="K104" s="5">
        <v>0</v>
      </c>
      <c r="L104" s="11">
        <v>2156.1799999999998</v>
      </c>
      <c r="M104" s="4">
        <v>1843.82</v>
      </c>
      <c r="N104" s="3">
        <v>0.460955</v>
      </c>
    </row>
    <row r="105" spans="1:14" x14ac:dyDescent="0.2">
      <c r="A105" s="2" t="s">
        <v>216</v>
      </c>
      <c r="B105" s="2" t="s">
        <v>131</v>
      </c>
      <c r="C105" s="2" t="s">
        <v>160</v>
      </c>
      <c r="D105" s="2" t="s">
        <v>159</v>
      </c>
      <c r="E105" s="2" t="s">
        <v>162</v>
      </c>
      <c r="F105" s="11">
        <v>112</v>
      </c>
      <c r="G105" s="11">
        <v>0</v>
      </c>
      <c r="H105" s="11">
        <v>112</v>
      </c>
      <c r="I105" s="4">
        <v>60.36</v>
      </c>
      <c r="J105" s="4">
        <v>0</v>
      </c>
      <c r="K105" s="5">
        <v>0</v>
      </c>
      <c r="L105" s="11">
        <v>60.36</v>
      </c>
      <c r="M105" s="4">
        <v>51.64</v>
      </c>
      <c r="N105" s="3">
        <v>0.46107100000000001</v>
      </c>
    </row>
    <row r="106" spans="1:14" x14ac:dyDescent="0.2">
      <c r="A106" s="2" t="s">
        <v>215</v>
      </c>
      <c r="B106" s="2" t="s">
        <v>133</v>
      </c>
      <c r="C106" s="2" t="s">
        <v>160</v>
      </c>
      <c r="D106" s="2" t="s">
        <v>159</v>
      </c>
      <c r="E106" s="2" t="s">
        <v>163</v>
      </c>
      <c r="F106" s="11">
        <v>9150</v>
      </c>
      <c r="G106" s="11">
        <v>0</v>
      </c>
      <c r="H106" s="11">
        <v>9150</v>
      </c>
      <c r="I106" s="4">
        <v>1970.69</v>
      </c>
      <c r="J106" s="4">
        <v>0</v>
      </c>
      <c r="K106" s="5">
        <v>0</v>
      </c>
      <c r="L106" s="11">
        <v>1970.69</v>
      </c>
      <c r="M106" s="4">
        <v>7179.31</v>
      </c>
      <c r="N106" s="3">
        <v>0.78462399999999999</v>
      </c>
    </row>
    <row r="107" spans="1:14" x14ac:dyDescent="0.2">
      <c r="A107" s="2" t="s">
        <v>215</v>
      </c>
      <c r="B107" s="2" t="s">
        <v>133</v>
      </c>
      <c r="C107" s="2" t="s">
        <v>160</v>
      </c>
      <c r="D107" s="2" t="s">
        <v>159</v>
      </c>
      <c r="E107" s="2" t="s">
        <v>162</v>
      </c>
      <c r="F107" s="11">
        <v>256.2</v>
      </c>
      <c r="G107" s="11">
        <v>0</v>
      </c>
      <c r="H107" s="11">
        <v>256.2</v>
      </c>
      <c r="I107" s="4">
        <v>55.18</v>
      </c>
      <c r="J107" s="4">
        <v>0</v>
      </c>
      <c r="K107" s="5">
        <v>0</v>
      </c>
      <c r="L107" s="11">
        <v>55.18</v>
      </c>
      <c r="M107" s="4">
        <v>201.02</v>
      </c>
      <c r="N107" s="3">
        <v>0.78462100000000001</v>
      </c>
    </row>
    <row r="108" spans="1:14" x14ac:dyDescent="0.2">
      <c r="A108" s="2" t="s">
        <v>214</v>
      </c>
      <c r="B108" s="2" t="s">
        <v>111</v>
      </c>
      <c r="C108" s="2" t="s">
        <v>160</v>
      </c>
      <c r="D108" s="2" t="s">
        <v>159</v>
      </c>
      <c r="E108" s="2" t="s">
        <v>163</v>
      </c>
      <c r="F108" s="11">
        <v>15000</v>
      </c>
      <c r="G108" s="11">
        <v>0</v>
      </c>
      <c r="H108" s="11">
        <v>15000</v>
      </c>
      <c r="I108" s="4">
        <v>7795.24</v>
      </c>
      <c r="J108" s="4">
        <v>0</v>
      </c>
      <c r="K108" s="5">
        <v>0</v>
      </c>
      <c r="L108" s="11">
        <v>7795.24</v>
      </c>
      <c r="M108" s="4">
        <v>7204.76</v>
      </c>
      <c r="N108" s="3">
        <v>0.48031699999999999</v>
      </c>
    </row>
    <row r="109" spans="1:14" x14ac:dyDescent="0.2">
      <c r="A109" s="2" t="s">
        <v>214</v>
      </c>
      <c r="B109" s="2" t="s">
        <v>111</v>
      </c>
      <c r="C109" s="2" t="s">
        <v>160</v>
      </c>
      <c r="D109" s="2" t="s">
        <v>159</v>
      </c>
      <c r="E109" s="2" t="s">
        <v>162</v>
      </c>
      <c r="F109" s="11">
        <v>420</v>
      </c>
      <c r="G109" s="11">
        <v>0</v>
      </c>
      <c r="H109" s="11">
        <v>420</v>
      </c>
      <c r="I109" s="4">
        <v>218.28</v>
      </c>
      <c r="J109" s="4">
        <v>0</v>
      </c>
      <c r="K109" s="5">
        <v>0</v>
      </c>
      <c r="L109" s="11">
        <v>218.28</v>
      </c>
      <c r="M109" s="4">
        <v>201.72</v>
      </c>
      <c r="N109" s="3">
        <v>0.48028599999999999</v>
      </c>
    </row>
    <row r="110" spans="1:14" x14ac:dyDescent="0.2">
      <c r="A110" s="2" t="s">
        <v>213</v>
      </c>
      <c r="B110" s="2" t="s">
        <v>135</v>
      </c>
      <c r="C110" s="2" t="s">
        <v>160</v>
      </c>
      <c r="D110" s="2" t="s">
        <v>159</v>
      </c>
      <c r="E110" s="2" t="s">
        <v>163</v>
      </c>
      <c r="F110" s="11">
        <v>24800</v>
      </c>
      <c r="G110" s="11">
        <v>0</v>
      </c>
      <c r="H110" s="11">
        <v>24800</v>
      </c>
      <c r="I110" s="4">
        <v>10866.5</v>
      </c>
      <c r="J110" s="4">
        <v>0</v>
      </c>
      <c r="K110" s="5">
        <v>0</v>
      </c>
      <c r="L110" s="11">
        <v>10866.5</v>
      </c>
      <c r="M110" s="4">
        <v>13933.5</v>
      </c>
      <c r="N110" s="3">
        <v>0.56183499999999997</v>
      </c>
    </row>
    <row r="111" spans="1:14" x14ac:dyDescent="0.2">
      <c r="A111" s="2" t="s">
        <v>213</v>
      </c>
      <c r="B111" s="2" t="s">
        <v>135</v>
      </c>
      <c r="C111" s="2" t="s">
        <v>160</v>
      </c>
      <c r="D111" s="2" t="s">
        <v>159</v>
      </c>
      <c r="E111" s="2" t="s">
        <v>162</v>
      </c>
      <c r="F111" s="11">
        <v>694.4</v>
      </c>
      <c r="G111" s="11">
        <v>0</v>
      </c>
      <c r="H111" s="11">
        <v>694.4</v>
      </c>
      <c r="I111" s="4">
        <v>304.24</v>
      </c>
      <c r="J111" s="4">
        <v>0</v>
      </c>
      <c r="K111" s="5">
        <v>0</v>
      </c>
      <c r="L111" s="11">
        <v>304.24</v>
      </c>
      <c r="M111" s="4">
        <v>390.16</v>
      </c>
      <c r="N111" s="3">
        <v>0.56186599999999998</v>
      </c>
    </row>
    <row r="112" spans="1:14" x14ac:dyDescent="0.2">
      <c r="A112" s="2" t="s">
        <v>212</v>
      </c>
      <c r="B112" s="2" t="s">
        <v>113</v>
      </c>
      <c r="C112" s="2" t="s">
        <v>160</v>
      </c>
      <c r="D112" s="2" t="s">
        <v>159</v>
      </c>
      <c r="E112" s="2" t="s">
        <v>163</v>
      </c>
      <c r="F112" s="11">
        <v>750</v>
      </c>
      <c r="G112" s="11">
        <v>0</v>
      </c>
      <c r="H112" s="11">
        <v>750</v>
      </c>
      <c r="I112" s="4">
        <v>181</v>
      </c>
      <c r="J112" s="4">
        <v>0</v>
      </c>
      <c r="K112" s="5">
        <v>0</v>
      </c>
      <c r="L112" s="11">
        <v>181</v>
      </c>
      <c r="M112" s="4">
        <v>569</v>
      </c>
      <c r="N112" s="3">
        <v>0.75866699999999998</v>
      </c>
    </row>
    <row r="113" spans="1:14" x14ac:dyDescent="0.2">
      <c r="A113" s="2" t="s">
        <v>212</v>
      </c>
      <c r="B113" s="2" t="s">
        <v>113</v>
      </c>
      <c r="C113" s="2" t="s">
        <v>160</v>
      </c>
      <c r="D113" s="2" t="s">
        <v>159</v>
      </c>
      <c r="E113" s="2" t="s">
        <v>162</v>
      </c>
      <c r="F113" s="11">
        <v>2450.14</v>
      </c>
      <c r="G113" s="11">
        <v>0</v>
      </c>
      <c r="H113" s="11">
        <v>2450.14</v>
      </c>
      <c r="I113" s="4">
        <v>1884.61</v>
      </c>
      <c r="J113" s="4">
        <v>0</v>
      </c>
      <c r="K113" s="5">
        <v>0</v>
      </c>
      <c r="L113" s="11">
        <v>1884.61</v>
      </c>
      <c r="M113" s="4">
        <v>565.53</v>
      </c>
      <c r="N113" s="3">
        <v>0.23081499999999999</v>
      </c>
    </row>
    <row r="114" spans="1:14" x14ac:dyDescent="0.2">
      <c r="A114" s="2" t="s">
        <v>212</v>
      </c>
      <c r="B114" s="2" t="s">
        <v>113</v>
      </c>
      <c r="C114" s="2" t="s">
        <v>160</v>
      </c>
      <c r="D114" s="2" t="s">
        <v>159</v>
      </c>
      <c r="E114" s="2" t="s">
        <v>158</v>
      </c>
      <c r="F114" s="11">
        <v>86755</v>
      </c>
      <c r="G114" s="11">
        <v>0</v>
      </c>
      <c r="H114" s="11">
        <v>86755</v>
      </c>
      <c r="I114" s="4">
        <v>67126.080000000002</v>
      </c>
      <c r="J114" s="4">
        <v>0</v>
      </c>
      <c r="K114" s="5">
        <v>0</v>
      </c>
      <c r="L114" s="11">
        <v>67126.080000000002</v>
      </c>
      <c r="M114" s="4">
        <v>19628.919999999998</v>
      </c>
      <c r="N114" s="3">
        <v>0.22625700000000001</v>
      </c>
    </row>
    <row r="115" spans="1:14" x14ac:dyDescent="0.2">
      <c r="A115" s="2" t="s">
        <v>211</v>
      </c>
      <c r="B115" s="2" t="s">
        <v>87</v>
      </c>
      <c r="C115" s="2" t="s">
        <v>160</v>
      </c>
      <c r="D115" s="2" t="s">
        <v>159</v>
      </c>
      <c r="E115" s="2" t="s">
        <v>163</v>
      </c>
      <c r="F115" s="11">
        <v>400</v>
      </c>
      <c r="G115" s="11">
        <v>0</v>
      </c>
      <c r="H115" s="11">
        <v>400</v>
      </c>
      <c r="I115" s="4">
        <v>407.25</v>
      </c>
      <c r="J115" s="4">
        <v>0</v>
      </c>
      <c r="K115" s="5">
        <v>0</v>
      </c>
      <c r="L115" s="11">
        <v>407.25</v>
      </c>
      <c r="M115" s="4">
        <v>-7.25</v>
      </c>
      <c r="N115" s="3">
        <v>-1.8124999999999999E-2</v>
      </c>
    </row>
    <row r="116" spans="1:14" x14ac:dyDescent="0.2">
      <c r="A116" s="2" t="s">
        <v>211</v>
      </c>
      <c r="B116" s="2" t="s">
        <v>87</v>
      </c>
      <c r="C116" s="2" t="s">
        <v>160</v>
      </c>
      <c r="D116" s="2" t="s">
        <v>159</v>
      </c>
      <c r="E116" s="2" t="s">
        <v>162</v>
      </c>
      <c r="F116" s="11">
        <v>3248.62</v>
      </c>
      <c r="G116" s="11">
        <v>0</v>
      </c>
      <c r="H116" s="11">
        <v>3248.62</v>
      </c>
      <c r="I116" s="4">
        <v>1985.38</v>
      </c>
      <c r="J116" s="4">
        <v>0</v>
      </c>
      <c r="K116" s="5">
        <v>0</v>
      </c>
      <c r="L116" s="11">
        <v>1985.38</v>
      </c>
      <c r="M116" s="4">
        <v>1263.24</v>
      </c>
      <c r="N116" s="3">
        <v>0.38885399999999998</v>
      </c>
    </row>
    <row r="117" spans="1:14" x14ac:dyDescent="0.2">
      <c r="A117" s="2" t="s">
        <v>211</v>
      </c>
      <c r="B117" s="2" t="s">
        <v>87</v>
      </c>
      <c r="C117" s="2" t="s">
        <v>160</v>
      </c>
      <c r="D117" s="2" t="s">
        <v>159</v>
      </c>
      <c r="E117" s="2" t="s">
        <v>158</v>
      </c>
      <c r="F117" s="11">
        <v>115622</v>
      </c>
      <c r="G117" s="11">
        <v>0</v>
      </c>
      <c r="H117" s="11">
        <v>115622</v>
      </c>
      <c r="I117" s="4">
        <v>70498.8</v>
      </c>
      <c r="J117" s="4">
        <v>0</v>
      </c>
      <c r="K117" s="5">
        <v>0</v>
      </c>
      <c r="L117" s="11">
        <v>70498.8</v>
      </c>
      <c r="M117" s="4">
        <v>45123.199999999997</v>
      </c>
      <c r="N117" s="3">
        <v>0.39026499999999997</v>
      </c>
    </row>
    <row r="118" spans="1:14" x14ac:dyDescent="0.2">
      <c r="A118" s="2" t="s">
        <v>210</v>
      </c>
      <c r="B118" s="2" t="s">
        <v>88</v>
      </c>
      <c r="C118" s="2" t="s">
        <v>160</v>
      </c>
      <c r="D118" s="2" t="s">
        <v>159</v>
      </c>
      <c r="E118" s="2" t="s">
        <v>163</v>
      </c>
      <c r="F118" s="11">
        <v>8000</v>
      </c>
      <c r="G118" s="11">
        <v>0</v>
      </c>
      <c r="H118" s="11">
        <v>8000</v>
      </c>
      <c r="I118" s="4">
        <v>6669.03</v>
      </c>
      <c r="J118" s="4">
        <v>0</v>
      </c>
      <c r="K118" s="5">
        <v>0</v>
      </c>
      <c r="L118" s="11">
        <v>6669.03</v>
      </c>
      <c r="M118" s="4">
        <v>1330.97</v>
      </c>
      <c r="N118" s="3">
        <v>0.16637099999999999</v>
      </c>
    </row>
    <row r="119" spans="1:14" x14ac:dyDescent="0.2">
      <c r="A119" s="2" t="s">
        <v>210</v>
      </c>
      <c r="B119" s="2" t="s">
        <v>88</v>
      </c>
      <c r="C119" s="2" t="s">
        <v>160</v>
      </c>
      <c r="D119" s="2" t="s">
        <v>159</v>
      </c>
      <c r="E119" s="2" t="s">
        <v>162</v>
      </c>
      <c r="F119" s="11">
        <v>224</v>
      </c>
      <c r="G119" s="11">
        <v>0</v>
      </c>
      <c r="H119" s="11">
        <v>224</v>
      </c>
      <c r="I119" s="4">
        <v>186.73</v>
      </c>
      <c r="J119" s="4">
        <v>0</v>
      </c>
      <c r="K119" s="5">
        <v>0</v>
      </c>
      <c r="L119" s="11">
        <v>186.73</v>
      </c>
      <c r="M119" s="4">
        <v>37.270000000000003</v>
      </c>
      <c r="N119" s="3">
        <v>0.166384</v>
      </c>
    </row>
    <row r="120" spans="1:14" x14ac:dyDescent="0.2">
      <c r="A120" s="2" t="s">
        <v>209</v>
      </c>
      <c r="B120" s="2" t="s">
        <v>89</v>
      </c>
      <c r="C120" s="2" t="s">
        <v>160</v>
      </c>
      <c r="D120" s="2" t="s">
        <v>159</v>
      </c>
      <c r="E120" s="2" t="s">
        <v>163</v>
      </c>
      <c r="F120" s="11">
        <v>47500</v>
      </c>
      <c r="G120" s="11">
        <v>-21860</v>
      </c>
      <c r="H120" s="11">
        <v>25640</v>
      </c>
      <c r="I120" s="4">
        <v>5670.87</v>
      </c>
      <c r="J120" s="4">
        <v>0</v>
      </c>
      <c r="K120" s="5">
        <v>0</v>
      </c>
      <c r="L120" s="11">
        <v>5670.87</v>
      </c>
      <c r="M120" s="4">
        <v>19969.13</v>
      </c>
      <c r="N120" s="3">
        <v>0.77882700000000005</v>
      </c>
    </row>
    <row r="121" spans="1:14" x14ac:dyDescent="0.2">
      <c r="A121" s="2" t="s">
        <v>209</v>
      </c>
      <c r="B121" s="2" t="s">
        <v>89</v>
      </c>
      <c r="C121" s="2" t="s">
        <v>160</v>
      </c>
      <c r="D121" s="2" t="s">
        <v>159</v>
      </c>
      <c r="E121" s="2" t="s">
        <v>162</v>
      </c>
      <c r="F121" s="11">
        <v>3423.28</v>
      </c>
      <c r="G121" s="11">
        <v>-612.08000000000004</v>
      </c>
      <c r="H121" s="11">
        <v>2811.2</v>
      </c>
      <c r="I121" s="4">
        <v>784.48</v>
      </c>
      <c r="J121" s="4">
        <v>0</v>
      </c>
      <c r="K121" s="5">
        <v>0</v>
      </c>
      <c r="L121" s="11">
        <v>784.48</v>
      </c>
      <c r="M121" s="4">
        <v>2026.72</v>
      </c>
      <c r="N121" s="3">
        <v>0.72094499999999995</v>
      </c>
    </row>
    <row r="122" spans="1:14" x14ac:dyDescent="0.2">
      <c r="A122" s="2" t="s">
        <v>209</v>
      </c>
      <c r="B122" s="2" t="s">
        <v>89</v>
      </c>
      <c r="C122" s="2" t="s">
        <v>160</v>
      </c>
      <c r="D122" s="2" t="s">
        <v>159</v>
      </c>
      <c r="E122" s="2" t="s">
        <v>158</v>
      </c>
      <c r="F122" s="11">
        <v>74760</v>
      </c>
      <c r="G122" s="11">
        <v>0</v>
      </c>
      <c r="H122" s="11">
        <v>74760</v>
      </c>
      <c r="I122" s="4">
        <v>22345.16</v>
      </c>
      <c r="J122" s="4">
        <v>0</v>
      </c>
      <c r="K122" s="5">
        <v>0</v>
      </c>
      <c r="L122" s="11">
        <v>22345.16</v>
      </c>
      <c r="M122" s="4">
        <v>52414.84</v>
      </c>
      <c r="N122" s="3">
        <v>0.70110799999999995</v>
      </c>
    </row>
    <row r="123" spans="1:14" x14ac:dyDescent="0.2">
      <c r="A123" s="2" t="s">
        <v>208</v>
      </c>
      <c r="B123" s="2" t="s">
        <v>115</v>
      </c>
      <c r="C123" s="2" t="s">
        <v>160</v>
      </c>
      <c r="D123" s="2" t="s">
        <v>159</v>
      </c>
      <c r="E123" s="2" t="s">
        <v>163</v>
      </c>
      <c r="F123" s="11">
        <v>3400</v>
      </c>
      <c r="G123" s="11">
        <v>0</v>
      </c>
      <c r="H123" s="11">
        <v>3400</v>
      </c>
      <c r="I123" s="4">
        <v>2285.59</v>
      </c>
      <c r="J123" s="4">
        <v>0</v>
      </c>
      <c r="K123" s="5">
        <v>0</v>
      </c>
      <c r="L123" s="11">
        <v>2285.59</v>
      </c>
      <c r="M123" s="4">
        <v>1114.4100000000001</v>
      </c>
      <c r="N123" s="3">
        <v>0.327768</v>
      </c>
    </row>
    <row r="124" spans="1:14" x14ac:dyDescent="0.2">
      <c r="A124" s="2" t="s">
        <v>208</v>
      </c>
      <c r="B124" s="2" t="s">
        <v>115</v>
      </c>
      <c r="C124" s="2" t="s">
        <v>160</v>
      </c>
      <c r="D124" s="2" t="s">
        <v>159</v>
      </c>
      <c r="E124" s="2" t="s">
        <v>162</v>
      </c>
      <c r="F124" s="11">
        <v>95.2</v>
      </c>
      <c r="G124" s="11">
        <v>0</v>
      </c>
      <c r="H124" s="11">
        <v>95.2</v>
      </c>
      <c r="I124" s="4">
        <v>64</v>
      </c>
      <c r="J124" s="4">
        <v>0</v>
      </c>
      <c r="K124" s="5">
        <v>0</v>
      </c>
      <c r="L124" s="11">
        <v>64</v>
      </c>
      <c r="M124" s="4">
        <v>31.2</v>
      </c>
      <c r="N124" s="3">
        <v>0.32773099999999999</v>
      </c>
    </row>
    <row r="125" spans="1:14" x14ac:dyDescent="0.2">
      <c r="A125" s="2" t="s">
        <v>207</v>
      </c>
      <c r="B125" s="2" t="s">
        <v>90</v>
      </c>
      <c r="C125" s="2" t="s">
        <v>160</v>
      </c>
      <c r="D125" s="2" t="s">
        <v>159</v>
      </c>
      <c r="E125" s="2" t="s">
        <v>163</v>
      </c>
      <c r="F125" s="11">
        <v>30000</v>
      </c>
      <c r="G125" s="11">
        <v>0</v>
      </c>
      <c r="H125" s="11">
        <v>30000</v>
      </c>
      <c r="I125" s="4">
        <v>13097.47</v>
      </c>
      <c r="J125" s="4">
        <v>0</v>
      </c>
      <c r="K125" s="5">
        <v>0</v>
      </c>
      <c r="L125" s="11">
        <v>13097.47</v>
      </c>
      <c r="M125" s="4">
        <v>16902.53</v>
      </c>
      <c r="N125" s="3">
        <v>0.56341799999999997</v>
      </c>
    </row>
    <row r="126" spans="1:14" x14ac:dyDescent="0.2">
      <c r="A126" s="2" t="s">
        <v>207</v>
      </c>
      <c r="B126" s="2" t="s">
        <v>90</v>
      </c>
      <c r="C126" s="2" t="s">
        <v>160</v>
      </c>
      <c r="D126" s="2" t="s">
        <v>159</v>
      </c>
      <c r="E126" s="2" t="s">
        <v>162</v>
      </c>
      <c r="F126" s="11">
        <v>840</v>
      </c>
      <c r="G126" s="11">
        <v>0</v>
      </c>
      <c r="H126" s="11">
        <v>840</v>
      </c>
      <c r="I126" s="4">
        <v>366.73</v>
      </c>
      <c r="J126" s="4">
        <v>0</v>
      </c>
      <c r="K126" s="5">
        <v>0</v>
      </c>
      <c r="L126" s="11">
        <v>366.73</v>
      </c>
      <c r="M126" s="4">
        <v>473.27</v>
      </c>
      <c r="N126" s="3">
        <v>0.56341699999999995</v>
      </c>
    </row>
    <row r="127" spans="1:14" x14ac:dyDescent="0.2">
      <c r="A127" s="2" t="s">
        <v>206</v>
      </c>
      <c r="B127" s="2" t="s">
        <v>91</v>
      </c>
      <c r="C127" s="2" t="s">
        <v>160</v>
      </c>
      <c r="D127" s="2" t="s">
        <v>159</v>
      </c>
      <c r="E127" s="2" t="s">
        <v>163</v>
      </c>
      <c r="F127" s="11">
        <v>172000</v>
      </c>
      <c r="G127" s="11">
        <v>0</v>
      </c>
      <c r="H127" s="11">
        <v>172000</v>
      </c>
      <c r="I127" s="4">
        <v>85091.98</v>
      </c>
      <c r="J127" s="4">
        <v>0</v>
      </c>
      <c r="K127" s="5">
        <v>0</v>
      </c>
      <c r="L127" s="11">
        <v>85091.98</v>
      </c>
      <c r="M127" s="4">
        <v>86908.02</v>
      </c>
      <c r="N127" s="3">
        <v>0.50527900000000003</v>
      </c>
    </row>
    <row r="128" spans="1:14" x14ac:dyDescent="0.2">
      <c r="A128" s="2" t="s">
        <v>206</v>
      </c>
      <c r="B128" s="2" t="s">
        <v>91</v>
      </c>
      <c r="C128" s="2" t="s">
        <v>160</v>
      </c>
      <c r="D128" s="2" t="s">
        <v>159</v>
      </c>
      <c r="E128" s="2" t="s">
        <v>162</v>
      </c>
      <c r="F128" s="11">
        <v>4816</v>
      </c>
      <c r="G128" s="11">
        <v>0</v>
      </c>
      <c r="H128" s="11">
        <v>4816</v>
      </c>
      <c r="I128" s="4">
        <v>2382.5700000000002</v>
      </c>
      <c r="J128" s="4">
        <v>0</v>
      </c>
      <c r="K128" s="5">
        <v>0</v>
      </c>
      <c r="L128" s="11">
        <v>2382.5700000000002</v>
      </c>
      <c r="M128" s="4">
        <v>2433.4299999999998</v>
      </c>
      <c r="N128" s="3">
        <v>0.50527999999999995</v>
      </c>
    </row>
    <row r="129" spans="1:14" x14ac:dyDescent="0.2">
      <c r="A129" s="2" t="s">
        <v>205</v>
      </c>
      <c r="B129" s="2" t="s">
        <v>117</v>
      </c>
      <c r="C129" s="2" t="s">
        <v>160</v>
      </c>
      <c r="D129" s="2" t="s">
        <v>159</v>
      </c>
      <c r="E129" s="2" t="s">
        <v>163</v>
      </c>
      <c r="F129" s="11">
        <v>3216</v>
      </c>
      <c r="G129" s="11">
        <v>29182.880000000001</v>
      </c>
      <c r="H129" s="11">
        <v>32398.880000000001</v>
      </c>
      <c r="I129" s="4">
        <v>4253.1099999999997</v>
      </c>
      <c r="J129" s="4">
        <v>0</v>
      </c>
      <c r="K129" s="5">
        <v>0</v>
      </c>
      <c r="L129" s="11">
        <v>4253.1099999999997</v>
      </c>
      <c r="M129" s="4">
        <v>28145.77</v>
      </c>
      <c r="N129" s="3">
        <v>0.86872700000000003</v>
      </c>
    </row>
    <row r="130" spans="1:14" x14ac:dyDescent="0.2">
      <c r="A130" s="2" t="s">
        <v>205</v>
      </c>
      <c r="B130" s="2" t="s">
        <v>117</v>
      </c>
      <c r="C130" s="2" t="s">
        <v>160</v>
      </c>
      <c r="D130" s="2" t="s">
        <v>159</v>
      </c>
      <c r="E130" s="2" t="s">
        <v>162</v>
      </c>
      <c r="F130" s="11">
        <v>90.05</v>
      </c>
      <c r="G130" s="11">
        <v>817.12</v>
      </c>
      <c r="H130" s="11">
        <v>907.17</v>
      </c>
      <c r="I130" s="4">
        <v>119.09</v>
      </c>
      <c r="J130" s="4">
        <v>0</v>
      </c>
      <c r="K130" s="5">
        <v>0</v>
      </c>
      <c r="L130" s="11">
        <v>119.09</v>
      </c>
      <c r="M130" s="4">
        <v>788.08</v>
      </c>
      <c r="N130" s="3">
        <v>0.86872400000000005</v>
      </c>
    </row>
    <row r="131" spans="1:14" x14ac:dyDescent="0.2">
      <c r="A131" s="2" t="s">
        <v>204</v>
      </c>
      <c r="B131" s="2" t="s">
        <v>92</v>
      </c>
      <c r="C131" s="2" t="s">
        <v>160</v>
      </c>
      <c r="D131" s="2" t="s">
        <v>159</v>
      </c>
      <c r="E131" s="2" t="s">
        <v>163</v>
      </c>
      <c r="F131" s="11">
        <v>14000</v>
      </c>
      <c r="G131" s="11">
        <v>-10079.299999999999</v>
      </c>
      <c r="H131" s="11">
        <v>3920.7</v>
      </c>
      <c r="I131" s="4">
        <v>3081.87</v>
      </c>
      <c r="J131" s="4">
        <v>0</v>
      </c>
      <c r="K131" s="5">
        <v>0</v>
      </c>
      <c r="L131" s="11">
        <v>3081.87</v>
      </c>
      <c r="M131" s="4">
        <v>838.83</v>
      </c>
      <c r="N131" s="3">
        <v>0.213949</v>
      </c>
    </row>
    <row r="132" spans="1:14" x14ac:dyDescent="0.2">
      <c r="A132" s="2" t="s">
        <v>204</v>
      </c>
      <c r="B132" s="2" t="s">
        <v>92</v>
      </c>
      <c r="C132" s="2" t="s">
        <v>160</v>
      </c>
      <c r="D132" s="2" t="s">
        <v>159</v>
      </c>
      <c r="E132" s="2" t="s">
        <v>162</v>
      </c>
      <c r="F132" s="11">
        <v>392</v>
      </c>
      <c r="G132" s="11">
        <v>-282.23</v>
      </c>
      <c r="H132" s="11">
        <v>109.77</v>
      </c>
      <c r="I132" s="4">
        <v>86.29</v>
      </c>
      <c r="J132" s="4">
        <v>0</v>
      </c>
      <c r="K132" s="5">
        <v>0</v>
      </c>
      <c r="L132" s="11">
        <v>86.29</v>
      </c>
      <c r="M132" s="4">
        <v>23.48</v>
      </c>
      <c r="N132" s="3">
        <v>0.21390200000000001</v>
      </c>
    </row>
    <row r="133" spans="1:14" x14ac:dyDescent="0.2">
      <c r="A133" s="2" t="s">
        <v>204</v>
      </c>
      <c r="B133" s="2" t="s">
        <v>92</v>
      </c>
      <c r="C133" s="2" t="s">
        <v>160</v>
      </c>
      <c r="D133" s="2" t="s">
        <v>159</v>
      </c>
      <c r="E133" s="2" t="s">
        <v>158</v>
      </c>
      <c r="F133" s="11">
        <v>0</v>
      </c>
      <c r="G133" s="11">
        <v>0</v>
      </c>
      <c r="H133" s="11">
        <v>0</v>
      </c>
      <c r="I133" s="4">
        <v>0</v>
      </c>
      <c r="J133" s="4">
        <v>0</v>
      </c>
      <c r="K133" s="5">
        <v>0</v>
      </c>
      <c r="L133" s="11">
        <v>0</v>
      </c>
      <c r="M133" s="4">
        <v>0</v>
      </c>
      <c r="N133" s="3">
        <v>0</v>
      </c>
    </row>
    <row r="134" spans="1:14" x14ac:dyDescent="0.2">
      <c r="A134" s="2" t="s">
        <v>203</v>
      </c>
      <c r="B134" s="2" t="s">
        <v>93</v>
      </c>
      <c r="C134" s="2" t="s">
        <v>160</v>
      </c>
      <c r="D134" s="2" t="s">
        <v>159</v>
      </c>
      <c r="E134" s="2" t="s">
        <v>163</v>
      </c>
      <c r="F134" s="11">
        <v>14500</v>
      </c>
      <c r="G134" s="11">
        <v>0</v>
      </c>
      <c r="H134" s="11">
        <v>14500</v>
      </c>
      <c r="I134" s="4">
        <v>1394.02</v>
      </c>
      <c r="J134" s="4">
        <v>0</v>
      </c>
      <c r="K134" s="5">
        <v>0</v>
      </c>
      <c r="L134" s="11">
        <v>1394.02</v>
      </c>
      <c r="M134" s="4">
        <v>13105.98</v>
      </c>
      <c r="N134" s="3">
        <v>0.90386100000000003</v>
      </c>
    </row>
    <row r="135" spans="1:14" x14ac:dyDescent="0.2">
      <c r="A135" s="2" t="s">
        <v>203</v>
      </c>
      <c r="B135" s="2" t="s">
        <v>93</v>
      </c>
      <c r="C135" s="2" t="s">
        <v>160</v>
      </c>
      <c r="D135" s="2" t="s">
        <v>159</v>
      </c>
      <c r="E135" s="2" t="s">
        <v>162</v>
      </c>
      <c r="F135" s="11">
        <v>642.88</v>
      </c>
      <c r="G135" s="11">
        <v>0</v>
      </c>
      <c r="H135" s="11">
        <v>642.88</v>
      </c>
      <c r="I135" s="4">
        <v>183.3</v>
      </c>
      <c r="J135" s="4">
        <v>0</v>
      </c>
      <c r="K135" s="5">
        <v>0</v>
      </c>
      <c r="L135" s="11">
        <v>183.3</v>
      </c>
      <c r="M135" s="4">
        <v>459.58</v>
      </c>
      <c r="N135" s="3">
        <v>0.71487699999999998</v>
      </c>
    </row>
    <row r="136" spans="1:14" x14ac:dyDescent="0.2">
      <c r="A136" s="2" t="s">
        <v>203</v>
      </c>
      <c r="B136" s="2" t="s">
        <v>93</v>
      </c>
      <c r="C136" s="2" t="s">
        <v>160</v>
      </c>
      <c r="D136" s="2" t="s">
        <v>159</v>
      </c>
      <c r="E136" s="2" t="s">
        <v>158</v>
      </c>
      <c r="F136" s="11">
        <v>8460</v>
      </c>
      <c r="G136" s="11">
        <v>0</v>
      </c>
      <c r="H136" s="11">
        <v>8460</v>
      </c>
      <c r="I136" s="4">
        <v>5152.68</v>
      </c>
      <c r="J136" s="4">
        <v>0</v>
      </c>
      <c r="K136" s="5">
        <v>0</v>
      </c>
      <c r="L136" s="11">
        <v>5152.68</v>
      </c>
      <c r="M136" s="4">
        <v>3307.32</v>
      </c>
      <c r="N136" s="3">
        <v>0.39093600000000001</v>
      </c>
    </row>
    <row r="137" spans="1:14" x14ac:dyDescent="0.2">
      <c r="A137" s="2" t="s">
        <v>202</v>
      </c>
      <c r="B137" s="2" t="s">
        <v>94</v>
      </c>
      <c r="C137" s="2" t="s">
        <v>160</v>
      </c>
      <c r="D137" s="2" t="s">
        <v>159</v>
      </c>
      <c r="E137" s="2" t="s">
        <v>163</v>
      </c>
      <c r="F137" s="11">
        <v>101124</v>
      </c>
      <c r="G137" s="11">
        <v>-238.98</v>
      </c>
      <c r="H137" s="11">
        <v>100885.02</v>
      </c>
      <c r="I137" s="4">
        <v>55879.31</v>
      </c>
      <c r="J137" s="4">
        <v>0</v>
      </c>
      <c r="K137" s="5">
        <v>0</v>
      </c>
      <c r="L137" s="11">
        <v>55879.31</v>
      </c>
      <c r="M137" s="4">
        <v>45005.71</v>
      </c>
      <c r="N137" s="3">
        <v>0.44610899999999998</v>
      </c>
    </row>
    <row r="138" spans="1:14" x14ac:dyDescent="0.2">
      <c r="A138" s="2" t="s">
        <v>202</v>
      </c>
      <c r="B138" s="2" t="s">
        <v>94</v>
      </c>
      <c r="C138" s="2" t="s">
        <v>160</v>
      </c>
      <c r="D138" s="2" t="s">
        <v>159</v>
      </c>
      <c r="E138" s="2" t="s">
        <v>162</v>
      </c>
      <c r="F138" s="11">
        <v>3991.12</v>
      </c>
      <c r="G138" s="11">
        <v>0</v>
      </c>
      <c r="H138" s="11">
        <v>3991.12</v>
      </c>
      <c r="I138" s="4">
        <v>2441.64</v>
      </c>
      <c r="J138" s="4">
        <v>0</v>
      </c>
      <c r="K138" s="5">
        <v>0</v>
      </c>
      <c r="L138" s="11">
        <v>2441.64</v>
      </c>
      <c r="M138" s="4">
        <v>1549.48</v>
      </c>
      <c r="N138" s="3">
        <v>0.38823200000000002</v>
      </c>
    </row>
    <row r="139" spans="1:14" x14ac:dyDescent="0.2">
      <c r="A139" s="2" t="s">
        <v>202</v>
      </c>
      <c r="B139" s="2" t="s">
        <v>94</v>
      </c>
      <c r="C139" s="2" t="s">
        <v>160</v>
      </c>
      <c r="D139" s="2" t="s">
        <v>159</v>
      </c>
      <c r="E139" s="2" t="s">
        <v>158</v>
      </c>
      <c r="F139" s="11">
        <v>41416</v>
      </c>
      <c r="G139" s="11">
        <v>0</v>
      </c>
      <c r="H139" s="11">
        <v>41416</v>
      </c>
      <c r="I139" s="4">
        <v>31083.63</v>
      </c>
      <c r="J139" s="4">
        <v>0</v>
      </c>
      <c r="K139" s="5">
        <v>0</v>
      </c>
      <c r="L139" s="11">
        <v>31083.63</v>
      </c>
      <c r="M139" s="4">
        <v>10332.370000000001</v>
      </c>
      <c r="N139" s="3">
        <v>0.24947800000000001</v>
      </c>
    </row>
    <row r="140" spans="1:14" x14ac:dyDescent="0.2">
      <c r="A140" s="2" t="s">
        <v>202</v>
      </c>
      <c r="B140" s="2" t="s">
        <v>94</v>
      </c>
      <c r="C140" s="2" t="s">
        <v>160</v>
      </c>
      <c r="D140" s="2" t="s">
        <v>159</v>
      </c>
      <c r="E140" s="2" t="s">
        <v>167</v>
      </c>
      <c r="F140" s="11">
        <v>0</v>
      </c>
      <c r="G140" s="11">
        <v>238.98</v>
      </c>
      <c r="H140" s="11">
        <v>238.98</v>
      </c>
      <c r="I140" s="4">
        <v>238.98</v>
      </c>
      <c r="J140" s="4">
        <v>0</v>
      </c>
      <c r="K140" s="5">
        <v>0</v>
      </c>
      <c r="L140" s="11">
        <v>238.98</v>
      </c>
      <c r="M140" s="4">
        <v>0</v>
      </c>
      <c r="N140" s="3">
        <v>0</v>
      </c>
    </row>
    <row r="141" spans="1:14" x14ac:dyDescent="0.2">
      <c r="A141" s="2" t="s">
        <v>201</v>
      </c>
      <c r="B141" s="2" t="s">
        <v>119</v>
      </c>
      <c r="C141" s="2" t="s">
        <v>472</v>
      </c>
      <c r="D141" s="2" t="s">
        <v>159</v>
      </c>
      <c r="E141" s="2" t="s">
        <v>163</v>
      </c>
      <c r="F141" s="11">
        <v>0</v>
      </c>
      <c r="G141" s="11">
        <v>1147</v>
      </c>
      <c r="H141" s="11">
        <v>1147</v>
      </c>
      <c r="I141" s="4">
        <v>572.22</v>
      </c>
      <c r="J141" s="4">
        <v>0</v>
      </c>
      <c r="K141" s="5">
        <v>0</v>
      </c>
      <c r="L141" s="11">
        <v>572.22</v>
      </c>
      <c r="M141" s="4">
        <v>574.78</v>
      </c>
      <c r="N141" s="3">
        <v>0.50111600000000001</v>
      </c>
    </row>
    <row r="142" spans="1:14" x14ac:dyDescent="0.2">
      <c r="A142" s="2" t="s">
        <v>201</v>
      </c>
      <c r="B142" s="2" t="s">
        <v>119</v>
      </c>
      <c r="C142" s="2" t="s">
        <v>160</v>
      </c>
      <c r="D142" s="2" t="s">
        <v>159</v>
      </c>
      <c r="E142" s="2" t="s">
        <v>163</v>
      </c>
      <c r="F142" s="11">
        <v>40500</v>
      </c>
      <c r="G142" s="11">
        <v>-1147</v>
      </c>
      <c r="H142" s="11">
        <v>39353</v>
      </c>
      <c r="I142" s="4">
        <v>16447.32</v>
      </c>
      <c r="J142" s="4">
        <v>0</v>
      </c>
      <c r="K142" s="5">
        <v>0</v>
      </c>
      <c r="L142" s="11">
        <v>16447.32</v>
      </c>
      <c r="M142" s="4">
        <v>22905.68</v>
      </c>
      <c r="N142" s="3">
        <v>0.58205700000000005</v>
      </c>
    </row>
    <row r="143" spans="1:14" x14ac:dyDescent="0.2">
      <c r="A143" s="2" t="s">
        <v>201</v>
      </c>
      <c r="B143" s="2" t="s">
        <v>119</v>
      </c>
      <c r="C143" s="2" t="s">
        <v>160</v>
      </c>
      <c r="D143" s="2" t="s">
        <v>159</v>
      </c>
      <c r="E143" s="2" t="s">
        <v>162</v>
      </c>
      <c r="F143" s="11">
        <v>1134</v>
      </c>
      <c r="G143" s="11">
        <v>0</v>
      </c>
      <c r="H143" s="11">
        <v>1134</v>
      </c>
      <c r="I143" s="4">
        <v>476.53</v>
      </c>
      <c r="J143" s="4">
        <v>0</v>
      </c>
      <c r="K143" s="5">
        <v>0</v>
      </c>
      <c r="L143" s="11">
        <v>476.53</v>
      </c>
      <c r="M143" s="4">
        <v>657.47</v>
      </c>
      <c r="N143" s="3">
        <v>0.57977999999999996</v>
      </c>
    </row>
    <row r="144" spans="1:14" x14ac:dyDescent="0.2">
      <c r="A144" s="2" t="s">
        <v>200</v>
      </c>
      <c r="B144" s="2" t="s">
        <v>137</v>
      </c>
      <c r="C144" s="2" t="s">
        <v>160</v>
      </c>
      <c r="D144" s="2" t="s">
        <v>159</v>
      </c>
      <c r="E144" s="2" t="s">
        <v>163</v>
      </c>
      <c r="F144" s="11">
        <v>7136</v>
      </c>
      <c r="G144" s="11">
        <v>0</v>
      </c>
      <c r="H144" s="11">
        <v>7136</v>
      </c>
      <c r="I144" s="4">
        <v>1155.8900000000001</v>
      </c>
      <c r="J144" s="4">
        <v>0</v>
      </c>
      <c r="K144" s="5">
        <v>0</v>
      </c>
      <c r="L144" s="11">
        <v>1155.8900000000001</v>
      </c>
      <c r="M144" s="4">
        <v>5980.11</v>
      </c>
      <c r="N144" s="3">
        <v>0.83801999999999999</v>
      </c>
    </row>
    <row r="145" spans="1:14" x14ac:dyDescent="0.2">
      <c r="A145" s="2" t="s">
        <v>200</v>
      </c>
      <c r="B145" s="2" t="s">
        <v>137</v>
      </c>
      <c r="C145" s="2" t="s">
        <v>160</v>
      </c>
      <c r="D145" s="2" t="s">
        <v>159</v>
      </c>
      <c r="E145" s="2" t="s">
        <v>162</v>
      </c>
      <c r="F145" s="11">
        <v>1847.33</v>
      </c>
      <c r="G145" s="11">
        <v>-272.37</v>
      </c>
      <c r="H145" s="11">
        <v>1574.96</v>
      </c>
      <c r="I145" s="4">
        <v>1099.6099999999999</v>
      </c>
      <c r="J145" s="4">
        <v>0</v>
      </c>
      <c r="K145" s="5">
        <v>0</v>
      </c>
      <c r="L145" s="11">
        <v>1099.6099999999999</v>
      </c>
      <c r="M145" s="4">
        <v>475.35</v>
      </c>
      <c r="N145" s="3">
        <v>0.301817</v>
      </c>
    </row>
    <row r="146" spans="1:14" x14ac:dyDescent="0.2">
      <c r="A146" s="2" t="s">
        <v>200</v>
      </c>
      <c r="B146" s="2" t="s">
        <v>137</v>
      </c>
      <c r="C146" s="2" t="s">
        <v>160</v>
      </c>
      <c r="D146" s="2" t="s">
        <v>159</v>
      </c>
      <c r="E146" s="2" t="s">
        <v>158</v>
      </c>
      <c r="F146" s="11">
        <v>58840</v>
      </c>
      <c r="G146" s="11">
        <v>-9727.6299999999992</v>
      </c>
      <c r="H146" s="11">
        <v>49112.37</v>
      </c>
      <c r="I146" s="4">
        <v>38115.910000000003</v>
      </c>
      <c r="J146" s="4">
        <v>0</v>
      </c>
      <c r="K146" s="5">
        <v>0</v>
      </c>
      <c r="L146" s="11">
        <v>38115.910000000003</v>
      </c>
      <c r="M146" s="4">
        <v>10996.46</v>
      </c>
      <c r="N146" s="3">
        <v>0.22390399999999999</v>
      </c>
    </row>
    <row r="147" spans="1:14" x14ac:dyDescent="0.2">
      <c r="A147" s="2" t="s">
        <v>199</v>
      </c>
      <c r="B147" s="2" t="s">
        <v>95</v>
      </c>
      <c r="C147" s="2" t="s">
        <v>160</v>
      </c>
      <c r="D147" s="2" t="s">
        <v>159</v>
      </c>
      <c r="E147" s="2" t="s">
        <v>163</v>
      </c>
      <c r="F147" s="11">
        <v>20000</v>
      </c>
      <c r="G147" s="11">
        <v>0</v>
      </c>
      <c r="H147" s="11">
        <v>20000</v>
      </c>
      <c r="I147" s="4">
        <v>2665.5</v>
      </c>
      <c r="J147" s="4">
        <v>0</v>
      </c>
      <c r="K147" s="5">
        <v>0</v>
      </c>
      <c r="L147" s="11">
        <v>2665.5</v>
      </c>
      <c r="M147" s="4">
        <v>17334.5</v>
      </c>
      <c r="N147" s="3">
        <v>0.86672499999999997</v>
      </c>
    </row>
    <row r="148" spans="1:14" x14ac:dyDescent="0.2">
      <c r="A148" s="2" t="s">
        <v>199</v>
      </c>
      <c r="B148" s="2" t="s">
        <v>95</v>
      </c>
      <c r="C148" s="2" t="s">
        <v>160</v>
      </c>
      <c r="D148" s="2" t="s">
        <v>159</v>
      </c>
      <c r="E148" s="2" t="s">
        <v>162</v>
      </c>
      <c r="F148" s="11">
        <v>560</v>
      </c>
      <c r="G148" s="11">
        <v>0</v>
      </c>
      <c r="H148" s="11">
        <v>560</v>
      </c>
      <c r="I148" s="4">
        <v>74.61</v>
      </c>
      <c r="J148" s="4">
        <v>0</v>
      </c>
      <c r="K148" s="5">
        <v>0</v>
      </c>
      <c r="L148" s="11">
        <v>74.61</v>
      </c>
      <c r="M148" s="4">
        <v>485.39</v>
      </c>
      <c r="N148" s="3">
        <v>0.86676799999999998</v>
      </c>
    </row>
    <row r="149" spans="1:14" x14ac:dyDescent="0.2">
      <c r="A149" s="2" t="s">
        <v>198</v>
      </c>
      <c r="B149" s="2" t="s">
        <v>265</v>
      </c>
      <c r="C149" s="2" t="s">
        <v>474</v>
      </c>
      <c r="D149" s="2" t="s">
        <v>159</v>
      </c>
      <c r="E149" s="2" t="s">
        <v>163</v>
      </c>
      <c r="F149" s="11">
        <v>0</v>
      </c>
      <c r="G149" s="11">
        <v>850000</v>
      </c>
      <c r="H149" s="11">
        <v>850000</v>
      </c>
      <c r="I149" s="4">
        <v>0</v>
      </c>
      <c r="J149" s="4">
        <v>0</v>
      </c>
      <c r="K149" s="5">
        <v>0</v>
      </c>
      <c r="L149" s="11">
        <v>0</v>
      </c>
      <c r="M149" s="4">
        <v>850000</v>
      </c>
      <c r="N149" s="3">
        <v>1</v>
      </c>
    </row>
    <row r="150" spans="1:14" x14ac:dyDescent="0.2">
      <c r="A150" s="2" t="s">
        <v>198</v>
      </c>
      <c r="B150" s="2" t="s">
        <v>265</v>
      </c>
      <c r="C150" s="2" t="s">
        <v>160</v>
      </c>
      <c r="D150" s="2" t="s">
        <v>159</v>
      </c>
      <c r="E150" s="2" t="s">
        <v>163</v>
      </c>
      <c r="F150" s="11">
        <v>1272315</v>
      </c>
      <c r="G150" s="11">
        <v>-850000</v>
      </c>
      <c r="H150" s="11">
        <v>422315</v>
      </c>
      <c r="I150" s="4">
        <v>565826.44999999995</v>
      </c>
      <c r="J150" s="4">
        <v>0</v>
      </c>
      <c r="K150" s="5">
        <v>0</v>
      </c>
      <c r="L150" s="11">
        <v>565826.44999999995</v>
      </c>
      <c r="M150" s="4">
        <v>-143511.45000000001</v>
      </c>
      <c r="N150" s="3">
        <v>-0.33982099999999998</v>
      </c>
    </row>
    <row r="151" spans="1:14" x14ac:dyDescent="0.2">
      <c r="A151" s="2" t="s">
        <v>198</v>
      </c>
      <c r="B151" s="2" t="s">
        <v>265</v>
      </c>
      <c r="C151" s="2" t="s">
        <v>160</v>
      </c>
      <c r="D151" s="2" t="s">
        <v>159</v>
      </c>
      <c r="E151" s="2" t="s">
        <v>162</v>
      </c>
      <c r="F151" s="11">
        <v>35624.82</v>
      </c>
      <c r="G151" s="11">
        <v>0</v>
      </c>
      <c r="H151" s="11">
        <v>35624.82</v>
      </c>
      <c r="I151" s="4">
        <v>3468.86</v>
      </c>
      <c r="J151" s="4">
        <v>0</v>
      </c>
      <c r="K151" s="5">
        <v>0</v>
      </c>
      <c r="L151" s="11">
        <v>3468.86</v>
      </c>
      <c r="M151" s="4">
        <v>32155.96</v>
      </c>
      <c r="N151" s="3">
        <v>0.90262799999999999</v>
      </c>
    </row>
    <row r="152" spans="1:14" x14ac:dyDescent="0.2">
      <c r="A152" s="2" t="s">
        <v>197</v>
      </c>
      <c r="B152" s="2" t="s">
        <v>46</v>
      </c>
      <c r="C152" s="2" t="s">
        <v>160</v>
      </c>
      <c r="D152" s="2" t="s">
        <v>159</v>
      </c>
      <c r="E152" s="2" t="s">
        <v>163</v>
      </c>
      <c r="F152" s="11">
        <v>73349</v>
      </c>
      <c r="G152" s="11">
        <v>-51895.92</v>
      </c>
      <c r="H152" s="11">
        <v>21453.08</v>
      </c>
      <c r="I152" s="4">
        <v>3564</v>
      </c>
      <c r="J152" s="4">
        <v>0</v>
      </c>
      <c r="K152" s="5">
        <v>0</v>
      </c>
      <c r="L152" s="11">
        <v>3564</v>
      </c>
      <c r="M152" s="4">
        <v>17889.080000000002</v>
      </c>
      <c r="N152" s="3">
        <v>0.83387</v>
      </c>
    </row>
    <row r="153" spans="1:14" x14ac:dyDescent="0.2">
      <c r="A153" s="2" t="s">
        <v>197</v>
      </c>
      <c r="B153" s="2" t="s">
        <v>46</v>
      </c>
      <c r="C153" s="2" t="s">
        <v>160</v>
      </c>
      <c r="D153" s="2" t="s">
        <v>159</v>
      </c>
      <c r="E153" s="2" t="s">
        <v>162</v>
      </c>
      <c r="F153" s="11">
        <v>2237.4499999999998</v>
      </c>
      <c r="G153" s="11">
        <v>-1516.18</v>
      </c>
      <c r="H153" s="11">
        <v>721.27</v>
      </c>
      <c r="I153" s="4">
        <v>117.09</v>
      </c>
      <c r="J153" s="4">
        <v>0</v>
      </c>
      <c r="K153" s="5">
        <v>0</v>
      </c>
      <c r="L153" s="11">
        <v>117.09</v>
      </c>
      <c r="M153" s="4">
        <v>604.17999999999995</v>
      </c>
      <c r="N153" s="3">
        <v>0.83766099999999999</v>
      </c>
    </row>
    <row r="154" spans="1:14" x14ac:dyDescent="0.2">
      <c r="A154" s="2" t="s">
        <v>197</v>
      </c>
      <c r="B154" s="2" t="s">
        <v>46</v>
      </c>
      <c r="C154" s="2" t="s">
        <v>160</v>
      </c>
      <c r="D154" s="2" t="s">
        <v>159</v>
      </c>
      <c r="E154" s="2" t="s">
        <v>158</v>
      </c>
      <c r="F154" s="11">
        <v>6560</v>
      </c>
      <c r="G154" s="11">
        <v>-2253.7199999999998</v>
      </c>
      <c r="H154" s="11">
        <v>4306.28</v>
      </c>
      <c r="I154" s="4">
        <v>617.57000000000005</v>
      </c>
      <c r="J154" s="4">
        <v>0</v>
      </c>
      <c r="K154" s="5">
        <v>0</v>
      </c>
      <c r="L154" s="11">
        <v>617.57000000000005</v>
      </c>
      <c r="M154" s="4">
        <v>3688.71</v>
      </c>
      <c r="N154" s="3">
        <v>0.85658900000000004</v>
      </c>
    </row>
    <row r="155" spans="1:14" x14ac:dyDescent="0.2">
      <c r="A155" s="2" t="s">
        <v>196</v>
      </c>
      <c r="B155" s="2" t="s">
        <v>48</v>
      </c>
      <c r="C155" s="2" t="s">
        <v>160</v>
      </c>
      <c r="D155" s="2" t="s">
        <v>159</v>
      </c>
      <c r="E155" s="2" t="s">
        <v>163</v>
      </c>
      <c r="F155" s="11">
        <v>369570</v>
      </c>
      <c r="G155" s="11">
        <v>0</v>
      </c>
      <c r="H155" s="11">
        <v>369570</v>
      </c>
      <c r="I155" s="4">
        <v>213370.04</v>
      </c>
      <c r="J155" s="4">
        <v>0</v>
      </c>
      <c r="K155" s="5">
        <v>267.26</v>
      </c>
      <c r="L155" s="11">
        <v>213637.3</v>
      </c>
      <c r="M155" s="4">
        <v>155932.70000000001</v>
      </c>
      <c r="N155" s="3">
        <v>0.42193000000000003</v>
      </c>
    </row>
    <row r="156" spans="1:14" x14ac:dyDescent="0.2">
      <c r="A156" s="2" t="s">
        <v>196</v>
      </c>
      <c r="B156" s="2" t="s">
        <v>48</v>
      </c>
      <c r="C156" s="2" t="s">
        <v>160</v>
      </c>
      <c r="D156" s="2" t="s">
        <v>159</v>
      </c>
      <c r="E156" s="2" t="s">
        <v>162</v>
      </c>
      <c r="F156" s="11">
        <v>17503.400000000001</v>
      </c>
      <c r="G156" s="11">
        <v>-368.84</v>
      </c>
      <c r="H156" s="11">
        <v>17134.560000000001</v>
      </c>
      <c r="I156" s="4">
        <v>12167.81</v>
      </c>
      <c r="J156" s="4">
        <v>0</v>
      </c>
      <c r="K156" s="5">
        <v>0</v>
      </c>
      <c r="L156" s="11">
        <v>12167.81</v>
      </c>
      <c r="M156" s="4">
        <v>4966.75</v>
      </c>
      <c r="N156" s="3">
        <v>0.28986699999999999</v>
      </c>
    </row>
    <row r="157" spans="1:14" x14ac:dyDescent="0.2">
      <c r="A157" s="2" t="s">
        <v>196</v>
      </c>
      <c r="B157" s="2" t="s">
        <v>48</v>
      </c>
      <c r="C157" s="2" t="s">
        <v>160</v>
      </c>
      <c r="D157" s="2" t="s">
        <v>159</v>
      </c>
      <c r="E157" s="2" t="s">
        <v>158</v>
      </c>
      <c r="F157" s="11">
        <v>76980</v>
      </c>
      <c r="G157" s="11">
        <v>-13172.85</v>
      </c>
      <c r="H157" s="11">
        <v>63807.15</v>
      </c>
      <c r="I157" s="4">
        <v>42622.5</v>
      </c>
      <c r="J157" s="4">
        <v>0</v>
      </c>
      <c r="K157" s="5">
        <v>0</v>
      </c>
      <c r="L157" s="11">
        <v>42622.5</v>
      </c>
      <c r="M157" s="4">
        <v>21184.65</v>
      </c>
      <c r="N157" s="3">
        <v>0.332011</v>
      </c>
    </row>
    <row r="158" spans="1:14" x14ac:dyDescent="0.2">
      <c r="A158" s="2" t="s">
        <v>195</v>
      </c>
      <c r="B158" s="2" t="s">
        <v>96</v>
      </c>
      <c r="C158" s="2" t="s">
        <v>160</v>
      </c>
      <c r="D158" s="2" t="s">
        <v>159</v>
      </c>
      <c r="E158" s="2" t="s">
        <v>163</v>
      </c>
      <c r="F158" s="11">
        <v>17000</v>
      </c>
      <c r="G158" s="11">
        <v>0</v>
      </c>
      <c r="H158" s="11">
        <v>17000</v>
      </c>
      <c r="I158" s="4">
        <v>15892.67</v>
      </c>
      <c r="J158" s="4">
        <v>0</v>
      </c>
      <c r="K158" s="5">
        <v>0</v>
      </c>
      <c r="L158" s="11">
        <v>15892.67</v>
      </c>
      <c r="M158" s="4">
        <v>1107.33</v>
      </c>
      <c r="N158" s="3">
        <v>6.5137E-2</v>
      </c>
    </row>
    <row r="159" spans="1:14" x14ac:dyDescent="0.2">
      <c r="A159" s="2" t="s">
        <v>195</v>
      </c>
      <c r="B159" s="2" t="s">
        <v>96</v>
      </c>
      <c r="C159" s="2" t="s">
        <v>160</v>
      </c>
      <c r="D159" s="2" t="s">
        <v>159</v>
      </c>
      <c r="E159" s="2" t="s">
        <v>162</v>
      </c>
      <c r="F159" s="11">
        <v>2751.97</v>
      </c>
      <c r="G159" s="11">
        <v>0</v>
      </c>
      <c r="H159" s="11">
        <v>2751.97</v>
      </c>
      <c r="I159" s="4">
        <v>2549.21</v>
      </c>
      <c r="J159" s="4">
        <v>0</v>
      </c>
      <c r="K159" s="5">
        <v>0</v>
      </c>
      <c r="L159" s="11">
        <v>2549.21</v>
      </c>
      <c r="M159" s="4">
        <v>202.76</v>
      </c>
      <c r="N159" s="3">
        <v>7.3677999999999993E-2</v>
      </c>
    </row>
    <row r="160" spans="1:14" x14ac:dyDescent="0.2">
      <c r="A160" s="2" t="s">
        <v>195</v>
      </c>
      <c r="B160" s="2" t="s">
        <v>96</v>
      </c>
      <c r="C160" s="2" t="s">
        <v>160</v>
      </c>
      <c r="D160" s="2" t="s">
        <v>159</v>
      </c>
      <c r="E160" s="2" t="s">
        <v>158</v>
      </c>
      <c r="F160" s="11">
        <v>15035</v>
      </c>
      <c r="G160" s="11">
        <v>0</v>
      </c>
      <c r="H160" s="11">
        <v>15035</v>
      </c>
      <c r="I160" s="4">
        <v>13396.24</v>
      </c>
      <c r="J160" s="4">
        <v>0</v>
      </c>
      <c r="K160" s="5">
        <v>0</v>
      </c>
      <c r="L160" s="11">
        <v>13396.24</v>
      </c>
      <c r="M160" s="4">
        <v>1638.76</v>
      </c>
      <c r="N160" s="3">
        <v>0.108996</v>
      </c>
    </row>
    <row r="161" spans="1:14" x14ac:dyDescent="0.2">
      <c r="A161" s="2" t="s">
        <v>195</v>
      </c>
      <c r="B161" s="2" t="s">
        <v>96</v>
      </c>
      <c r="C161" s="2" t="s">
        <v>160</v>
      </c>
      <c r="D161" s="2" t="s">
        <v>159</v>
      </c>
      <c r="E161" s="2" t="s">
        <v>167</v>
      </c>
      <c r="F161" s="11">
        <v>66249.600000000006</v>
      </c>
      <c r="G161" s="11">
        <v>0</v>
      </c>
      <c r="H161" s="11">
        <v>66249.600000000006</v>
      </c>
      <c r="I161" s="4">
        <v>61753.45</v>
      </c>
      <c r="J161" s="4">
        <v>0</v>
      </c>
      <c r="K161" s="5">
        <v>0</v>
      </c>
      <c r="L161" s="11">
        <v>61753.45</v>
      </c>
      <c r="M161" s="4">
        <v>4496.1499999999996</v>
      </c>
      <c r="N161" s="3">
        <v>6.7866999999999997E-2</v>
      </c>
    </row>
    <row r="162" spans="1:14" x14ac:dyDescent="0.2">
      <c r="A162" s="2" t="s">
        <v>194</v>
      </c>
      <c r="B162" s="2" t="s">
        <v>49</v>
      </c>
      <c r="C162" s="2" t="s">
        <v>160</v>
      </c>
      <c r="D162" s="2" t="s">
        <v>159</v>
      </c>
      <c r="E162" s="2" t="s">
        <v>163</v>
      </c>
      <c r="F162" s="11">
        <v>13420</v>
      </c>
      <c r="G162" s="11">
        <v>-6170</v>
      </c>
      <c r="H162" s="11">
        <v>7250</v>
      </c>
      <c r="I162" s="4">
        <v>4736.17</v>
      </c>
      <c r="J162" s="4">
        <v>0</v>
      </c>
      <c r="K162" s="5">
        <v>0</v>
      </c>
      <c r="L162" s="11">
        <v>4736.17</v>
      </c>
      <c r="M162" s="4">
        <v>2513.83</v>
      </c>
      <c r="N162" s="3">
        <v>0.34673500000000002</v>
      </c>
    </row>
    <row r="163" spans="1:14" x14ac:dyDescent="0.2">
      <c r="A163" s="2" t="s">
        <v>194</v>
      </c>
      <c r="B163" s="2" t="s">
        <v>49</v>
      </c>
      <c r="C163" s="2" t="s">
        <v>160</v>
      </c>
      <c r="D163" s="2" t="s">
        <v>159</v>
      </c>
      <c r="E163" s="2" t="s">
        <v>162</v>
      </c>
      <c r="F163" s="11">
        <v>6211.23</v>
      </c>
      <c r="G163" s="11">
        <v>0</v>
      </c>
      <c r="H163" s="11">
        <v>6211.23</v>
      </c>
      <c r="I163" s="4">
        <v>5735.2</v>
      </c>
      <c r="J163" s="4">
        <v>0</v>
      </c>
      <c r="K163" s="5">
        <v>0</v>
      </c>
      <c r="L163" s="11">
        <v>5735.2</v>
      </c>
      <c r="M163" s="4">
        <v>476.03</v>
      </c>
      <c r="N163" s="3">
        <v>7.664E-2</v>
      </c>
    </row>
    <row r="164" spans="1:14" x14ac:dyDescent="0.2">
      <c r="A164" s="2" t="s">
        <v>194</v>
      </c>
      <c r="B164" s="2" t="s">
        <v>49</v>
      </c>
      <c r="C164" s="2" t="s">
        <v>160</v>
      </c>
      <c r="D164" s="2" t="s">
        <v>159</v>
      </c>
      <c r="E164" s="2" t="s">
        <v>158</v>
      </c>
      <c r="F164" s="11">
        <v>6170</v>
      </c>
      <c r="G164" s="11">
        <v>0</v>
      </c>
      <c r="H164" s="11">
        <v>6170</v>
      </c>
      <c r="I164" s="4">
        <v>2153</v>
      </c>
      <c r="J164" s="4">
        <v>0</v>
      </c>
      <c r="K164" s="5">
        <v>0</v>
      </c>
      <c r="L164" s="11">
        <v>2153</v>
      </c>
      <c r="M164" s="4">
        <v>4017</v>
      </c>
      <c r="N164" s="3">
        <v>0.65105299999999999</v>
      </c>
    </row>
    <row r="165" spans="1:14" x14ac:dyDescent="0.2">
      <c r="A165" s="2" t="s">
        <v>194</v>
      </c>
      <c r="B165" s="2" t="s">
        <v>49</v>
      </c>
      <c r="C165" s="2" t="s">
        <v>160</v>
      </c>
      <c r="D165" s="2" t="s">
        <v>159</v>
      </c>
      <c r="E165" s="2" t="s">
        <v>167</v>
      </c>
      <c r="F165" s="11">
        <v>202239.71</v>
      </c>
      <c r="G165" s="11">
        <v>6170</v>
      </c>
      <c r="H165" s="11">
        <v>208409.71</v>
      </c>
      <c r="I165" s="4">
        <v>197940.77</v>
      </c>
      <c r="J165" s="4">
        <v>-0.25</v>
      </c>
      <c r="K165" s="5">
        <v>0</v>
      </c>
      <c r="L165" s="11">
        <v>197940.52</v>
      </c>
      <c r="M165" s="4">
        <v>10469.19</v>
      </c>
      <c r="N165" s="3">
        <v>5.0234000000000001E-2</v>
      </c>
    </row>
    <row r="166" spans="1:14" x14ac:dyDescent="0.2">
      <c r="A166" s="2" t="s">
        <v>193</v>
      </c>
      <c r="B166" s="2" t="s">
        <v>50</v>
      </c>
      <c r="C166" s="2" t="s">
        <v>160</v>
      </c>
      <c r="D166" s="2" t="s">
        <v>159</v>
      </c>
      <c r="E166" s="2" t="s">
        <v>163</v>
      </c>
      <c r="F166" s="11">
        <v>26250</v>
      </c>
      <c r="G166" s="11">
        <v>0</v>
      </c>
      <c r="H166" s="11">
        <v>26250</v>
      </c>
      <c r="I166" s="4">
        <v>23126.12</v>
      </c>
      <c r="J166" s="4">
        <v>0</v>
      </c>
      <c r="K166" s="5">
        <v>0</v>
      </c>
      <c r="L166" s="11">
        <v>23126.12</v>
      </c>
      <c r="M166" s="4">
        <v>3123.88</v>
      </c>
      <c r="N166" s="3">
        <v>0.119005</v>
      </c>
    </row>
    <row r="167" spans="1:14" x14ac:dyDescent="0.2">
      <c r="A167" s="2" t="s">
        <v>193</v>
      </c>
      <c r="B167" s="2" t="s">
        <v>50</v>
      </c>
      <c r="C167" s="2" t="s">
        <v>160</v>
      </c>
      <c r="D167" s="2" t="s">
        <v>159</v>
      </c>
      <c r="E167" s="2" t="s">
        <v>162</v>
      </c>
      <c r="F167" s="11">
        <v>1017.24</v>
      </c>
      <c r="G167" s="11">
        <v>-68.209999999999994</v>
      </c>
      <c r="H167" s="11">
        <v>949.03</v>
      </c>
      <c r="I167" s="4">
        <v>798.4</v>
      </c>
      <c r="J167" s="4">
        <v>0</v>
      </c>
      <c r="K167" s="5">
        <v>0</v>
      </c>
      <c r="L167" s="11">
        <v>798.4</v>
      </c>
      <c r="M167" s="4">
        <v>150.63</v>
      </c>
      <c r="N167" s="3">
        <v>0.15872</v>
      </c>
    </row>
    <row r="168" spans="1:14" x14ac:dyDescent="0.2">
      <c r="A168" s="2" t="s">
        <v>193</v>
      </c>
      <c r="B168" s="2" t="s">
        <v>50</v>
      </c>
      <c r="C168" s="2" t="s">
        <v>160</v>
      </c>
      <c r="D168" s="2" t="s">
        <v>159</v>
      </c>
      <c r="E168" s="2" t="s">
        <v>158</v>
      </c>
      <c r="F168" s="11">
        <v>10080</v>
      </c>
      <c r="G168" s="11">
        <v>-2436</v>
      </c>
      <c r="H168" s="11">
        <v>7644</v>
      </c>
      <c r="I168" s="4">
        <v>5388.11</v>
      </c>
      <c r="J168" s="4">
        <v>0</v>
      </c>
      <c r="K168" s="5">
        <v>0</v>
      </c>
      <c r="L168" s="11">
        <v>5388.11</v>
      </c>
      <c r="M168" s="4">
        <v>2255.89</v>
      </c>
      <c r="N168" s="3">
        <v>0.29511900000000002</v>
      </c>
    </row>
    <row r="169" spans="1:14" x14ac:dyDescent="0.2">
      <c r="A169" s="2" t="s">
        <v>192</v>
      </c>
      <c r="B169" s="2" t="s">
        <v>51</v>
      </c>
      <c r="C169" s="2" t="s">
        <v>160</v>
      </c>
      <c r="D169" s="2" t="s">
        <v>159</v>
      </c>
      <c r="E169" s="2" t="s">
        <v>163</v>
      </c>
      <c r="F169" s="11">
        <v>31800</v>
      </c>
      <c r="G169" s="11">
        <v>0</v>
      </c>
      <c r="H169" s="11">
        <v>31800</v>
      </c>
      <c r="I169" s="4">
        <v>12015.84</v>
      </c>
      <c r="J169" s="4">
        <v>0</v>
      </c>
      <c r="K169" s="5">
        <v>0</v>
      </c>
      <c r="L169" s="11">
        <v>12015.84</v>
      </c>
      <c r="M169" s="4">
        <v>19784.16</v>
      </c>
      <c r="N169" s="3">
        <v>0.622143</v>
      </c>
    </row>
    <row r="170" spans="1:14" x14ac:dyDescent="0.2">
      <c r="A170" s="2" t="s">
        <v>192</v>
      </c>
      <c r="B170" s="2" t="s">
        <v>51</v>
      </c>
      <c r="C170" s="2" t="s">
        <v>160</v>
      </c>
      <c r="D170" s="2" t="s">
        <v>159</v>
      </c>
      <c r="E170" s="2" t="s">
        <v>162</v>
      </c>
      <c r="F170" s="11">
        <v>890.4</v>
      </c>
      <c r="G170" s="11">
        <v>0</v>
      </c>
      <c r="H170" s="11">
        <v>890.4</v>
      </c>
      <c r="I170" s="4">
        <v>336.45</v>
      </c>
      <c r="J170" s="4">
        <v>0</v>
      </c>
      <c r="K170" s="5">
        <v>0</v>
      </c>
      <c r="L170" s="11">
        <v>336.45</v>
      </c>
      <c r="M170" s="4">
        <v>553.95000000000005</v>
      </c>
      <c r="N170" s="3">
        <v>0.62213600000000002</v>
      </c>
    </row>
    <row r="171" spans="1:14" x14ac:dyDescent="0.2">
      <c r="A171" s="2" t="s">
        <v>191</v>
      </c>
      <c r="B171" s="2" t="s">
        <v>53</v>
      </c>
      <c r="C171" s="2" t="s">
        <v>160</v>
      </c>
      <c r="D171" s="2" t="s">
        <v>159</v>
      </c>
      <c r="E171" s="2" t="s">
        <v>163</v>
      </c>
      <c r="F171" s="11">
        <v>154486</v>
      </c>
      <c r="G171" s="11">
        <v>0</v>
      </c>
      <c r="H171" s="11">
        <v>154486</v>
      </c>
      <c r="I171" s="4">
        <v>49318.23</v>
      </c>
      <c r="J171" s="4">
        <v>0</v>
      </c>
      <c r="K171" s="5">
        <v>0</v>
      </c>
      <c r="L171" s="11">
        <v>49318.23</v>
      </c>
      <c r="M171" s="4">
        <v>105167.77</v>
      </c>
      <c r="N171" s="3">
        <v>0.680759</v>
      </c>
    </row>
    <row r="172" spans="1:14" x14ac:dyDescent="0.2">
      <c r="A172" s="2" t="s">
        <v>191</v>
      </c>
      <c r="B172" s="2" t="s">
        <v>53</v>
      </c>
      <c r="C172" s="2" t="s">
        <v>160</v>
      </c>
      <c r="D172" s="2" t="s">
        <v>159</v>
      </c>
      <c r="E172" s="2" t="s">
        <v>162</v>
      </c>
      <c r="F172" s="11">
        <v>5397.7</v>
      </c>
      <c r="G172" s="11">
        <v>-84.61</v>
      </c>
      <c r="H172" s="11">
        <v>5313.09</v>
      </c>
      <c r="I172" s="4">
        <v>2198.88</v>
      </c>
      <c r="J172" s="4">
        <v>0</v>
      </c>
      <c r="K172" s="5">
        <v>0</v>
      </c>
      <c r="L172" s="11">
        <v>2198.88</v>
      </c>
      <c r="M172" s="4">
        <v>3114.21</v>
      </c>
      <c r="N172" s="3">
        <v>0.58613899999999997</v>
      </c>
    </row>
    <row r="173" spans="1:14" x14ac:dyDescent="0.2">
      <c r="A173" s="2" t="s">
        <v>191</v>
      </c>
      <c r="B173" s="2" t="s">
        <v>53</v>
      </c>
      <c r="C173" s="2" t="s">
        <v>160</v>
      </c>
      <c r="D173" s="2" t="s">
        <v>159</v>
      </c>
      <c r="E173" s="2" t="s">
        <v>158</v>
      </c>
      <c r="F173" s="11">
        <v>38289</v>
      </c>
      <c r="G173" s="11">
        <v>-3021.64</v>
      </c>
      <c r="H173" s="11">
        <v>35267.360000000001</v>
      </c>
      <c r="I173" s="4">
        <v>29213.41</v>
      </c>
      <c r="J173" s="4">
        <v>0</v>
      </c>
      <c r="K173" s="5">
        <v>0</v>
      </c>
      <c r="L173" s="11">
        <v>29213.41</v>
      </c>
      <c r="M173" s="4">
        <v>6053.95</v>
      </c>
      <c r="N173" s="3">
        <v>0.17165900000000001</v>
      </c>
    </row>
    <row r="174" spans="1:14" x14ac:dyDescent="0.2">
      <c r="A174" s="2" t="s">
        <v>191</v>
      </c>
      <c r="B174" s="2" t="s">
        <v>53</v>
      </c>
      <c r="C174" s="2" t="s">
        <v>160</v>
      </c>
      <c r="D174" s="2" t="s">
        <v>159</v>
      </c>
      <c r="E174" s="2" t="s">
        <v>167</v>
      </c>
      <c r="F174" s="11">
        <v>0</v>
      </c>
      <c r="G174" s="11">
        <v>0</v>
      </c>
      <c r="H174" s="11">
        <v>0</v>
      </c>
      <c r="I174" s="4">
        <v>0</v>
      </c>
      <c r="J174" s="4">
        <v>0</v>
      </c>
      <c r="K174" s="5">
        <v>0</v>
      </c>
      <c r="L174" s="11">
        <v>0</v>
      </c>
      <c r="M174" s="4">
        <v>0</v>
      </c>
      <c r="N174" s="3">
        <v>0</v>
      </c>
    </row>
    <row r="175" spans="1:14" x14ac:dyDescent="0.2">
      <c r="A175" s="2" t="s">
        <v>190</v>
      </c>
      <c r="B175" s="2" t="s">
        <v>31</v>
      </c>
      <c r="C175" s="2" t="s">
        <v>160</v>
      </c>
      <c r="D175" s="2" t="s">
        <v>159</v>
      </c>
      <c r="E175" s="2" t="s">
        <v>163</v>
      </c>
      <c r="F175" s="11">
        <v>174500</v>
      </c>
      <c r="G175" s="11">
        <v>0</v>
      </c>
      <c r="H175" s="11">
        <v>174500</v>
      </c>
      <c r="I175" s="4">
        <v>51736.67</v>
      </c>
      <c r="J175" s="4">
        <v>0</v>
      </c>
      <c r="K175" s="5">
        <v>0</v>
      </c>
      <c r="L175" s="11">
        <v>51736.67</v>
      </c>
      <c r="M175" s="4">
        <v>122763.33</v>
      </c>
      <c r="N175" s="3">
        <v>0.703515</v>
      </c>
    </row>
    <row r="176" spans="1:14" x14ac:dyDescent="0.2">
      <c r="A176" s="2" t="s">
        <v>190</v>
      </c>
      <c r="B176" s="2" t="s">
        <v>31</v>
      </c>
      <c r="C176" s="2" t="s">
        <v>160</v>
      </c>
      <c r="D176" s="2" t="s">
        <v>159</v>
      </c>
      <c r="E176" s="2" t="s">
        <v>162</v>
      </c>
      <c r="F176" s="11">
        <v>5602.8</v>
      </c>
      <c r="G176" s="11">
        <v>-157.24</v>
      </c>
      <c r="H176" s="11">
        <v>5445.56</v>
      </c>
      <c r="I176" s="4">
        <v>1819.7</v>
      </c>
      <c r="J176" s="4">
        <v>0</v>
      </c>
      <c r="K176" s="5">
        <v>0</v>
      </c>
      <c r="L176" s="11">
        <v>1819.7</v>
      </c>
      <c r="M176" s="4">
        <v>3625.86</v>
      </c>
      <c r="N176" s="3">
        <v>0.66583800000000004</v>
      </c>
    </row>
    <row r="177" spans="1:14" x14ac:dyDescent="0.2">
      <c r="A177" s="2" t="s">
        <v>190</v>
      </c>
      <c r="B177" s="2" t="s">
        <v>31</v>
      </c>
      <c r="C177" s="2" t="s">
        <v>160</v>
      </c>
      <c r="D177" s="2" t="s">
        <v>159</v>
      </c>
      <c r="E177" s="2" t="s">
        <v>158</v>
      </c>
      <c r="F177" s="11">
        <v>25600</v>
      </c>
      <c r="G177" s="11">
        <v>-5615.8</v>
      </c>
      <c r="H177" s="11">
        <v>19984.2</v>
      </c>
      <c r="I177" s="4">
        <v>13252.5</v>
      </c>
      <c r="J177" s="4">
        <v>0</v>
      </c>
      <c r="K177" s="5">
        <v>0</v>
      </c>
      <c r="L177" s="11">
        <v>13252.5</v>
      </c>
      <c r="M177" s="4">
        <v>6731.7</v>
      </c>
      <c r="N177" s="3">
        <v>0.33685100000000001</v>
      </c>
    </row>
    <row r="178" spans="1:14" x14ac:dyDescent="0.2">
      <c r="A178" s="2" t="s">
        <v>189</v>
      </c>
      <c r="B178" s="2" t="s">
        <v>55</v>
      </c>
      <c r="C178" s="2" t="s">
        <v>160</v>
      </c>
      <c r="D178" s="2" t="s">
        <v>159</v>
      </c>
      <c r="E178" s="2" t="s">
        <v>163</v>
      </c>
      <c r="F178" s="11">
        <v>13800</v>
      </c>
      <c r="G178" s="11">
        <v>-688.16</v>
      </c>
      <c r="H178" s="11">
        <v>13111.84</v>
      </c>
      <c r="I178" s="4">
        <v>5891.15</v>
      </c>
      <c r="J178" s="4">
        <v>0</v>
      </c>
      <c r="K178" s="5">
        <v>0</v>
      </c>
      <c r="L178" s="11">
        <v>5891.15</v>
      </c>
      <c r="M178" s="4">
        <v>7220.69</v>
      </c>
      <c r="N178" s="3">
        <v>0.55069999999999997</v>
      </c>
    </row>
    <row r="179" spans="1:14" x14ac:dyDescent="0.2">
      <c r="A179" s="2" t="s">
        <v>189</v>
      </c>
      <c r="B179" s="2" t="s">
        <v>55</v>
      </c>
      <c r="C179" s="2" t="s">
        <v>160</v>
      </c>
      <c r="D179" s="2" t="s">
        <v>159</v>
      </c>
      <c r="E179" s="2" t="s">
        <v>162</v>
      </c>
      <c r="F179" s="11">
        <v>2241.39</v>
      </c>
      <c r="G179" s="11">
        <v>0</v>
      </c>
      <c r="H179" s="11">
        <v>2241.39</v>
      </c>
      <c r="I179" s="4">
        <v>2039.22</v>
      </c>
      <c r="J179" s="4">
        <v>0</v>
      </c>
      <c r="K179" s="5">
        <v>0</v>
      </c>
      <c r="L179" s="11">
        <v>2039.22</v>
      </c>
      <c r="M179" s="4">
        <v>202.17</v>
      </c>
      <c r="N179" s="3">
        <v>9.0198E-2</v>
      </c>
    </row>
    <row r="180" spans="1:14" x14ac:dyDescent="0.2">
      <c r="A180" s="2" t="s">
        <v>189</v>
      </c>
      <c r="B180" s="2" t="s">
        <v>55</v>
      </c>
      <c r="C180" s="2" t="s">
        <v>160</v>
      </c>
      <c r="D180" s="2" t="s">
        <v>159</v>
      </c>
      <c r="E180" s="2" t="s">
        <v>167</v>
      </c>
      <c r="F180" s="11">
        <v>66249.600000000006</v>
      </c>
      <c r="G180" s="11">
        <v>688.16</v>
      </c>
      <c r="H180" s="11">
        <v>66937.759999999995</v>
      </c>
      <c r="I180" s="4">
        <v>66937.759999999995</v>
      </c>
      <c r="J180" s="4">
        <v>0</v>
      </c>
      <c r="K180" s="5">
        <v>0</v>
      </c>
      <c r="L180" s="11">
        <v>66937.759999999995</v>
      </c>
      <c r="M180" s="4">
        <v>0</v>
      </c>
      <c r="N180" s="3">
        <v>0</v>
      </c>
    </row>
    <row r="181" spans="1:14" x14ac:dyDescent="0.2">
      <c r="A181" s="2" t="s">
        <v>188</v>
      </c>
      <c r="B181" s="2" t="s">
        <v>56</v>
      </c>
      <c r="C181" s="2" t="s">
        <v>160</v>
      </c>
      <c r="D181" s="2" t="s">
        <v>159</v>
      </c>
      <c r="E181" s="2" t="s">
        <v>163</v>
      </c>
      <c r="F181" s="11">
        <v>12000</v>
      </c>
      <c r="G181" s="11">
        <v>-1945.53</v>
      </c>
      <c r="H181" s="11">
        <v>10054.469999999999</v>
      </c>
      <c r="I181" s="4">
        <v>0</v>
      </c>
      <c r="J181" s="4">
        <v>0</v>
      </c>
      <c r="K181" s="5">
        <v>0</v>
      </c>
      <c r="L181" s="11">
        <v>0</v>
      </c>
      <c r="M181" s="4">
        <v>10054.469999999999</v>
      </c>
      <c r="N181" s="3">
        <v>1</v>
      </c>
    </row>
    <row r="182" spans="1:14" x14ac:dyDescent="0.2">
      <c r="A182" s="2" t="s">
        <v>188</v>
      </c>
      <c r="B182" s="2" t="s">
        <v>56</v>
      </c>
      <c r="C182" s="2" t="s">
        <v>160</v>
      </c>
      <c r="D182" s="2" t="s">
        <v>159</v>
      </c>
      <c r="E182" s="2" t="s">
        <v>162</v>
      </c>
      <c r="F182" s="11">
        <v>336</v>
      </c>
      <c r="G182" s="11">
        <v>-54.47</v>
      </c>
      <c r="H182" s="11">
        <v>281.52999999999997</v>
      </c>
      <c r="I182" s="4">
        <v>3000</v>
      </c>
      <c r="J182" s="4">
        <v>0</v>
      </c>
      <c r="K182" s="5">
        <v>0</v>
      </c>
      <c r="L182" s="11">
        <v>3000</v>
      </c>
      <c r="M182" s="4">
        <v>-2718.47</v>
      </c>
      <c r="N182" s="3">
        <v>-9.6560579999999998</v>
      </c>
    </row>
    <row r="183" spans="1:14" x14ac:dyDescent="0.2">
      <c r="A183" s="2" t="s">
        <v>187</v>
      </c>
      <c r="B183" s="2" t="s">
        <v>58</v>
      </c>
      <c r="C183" s="2" t="s">
        <v>160</v>
      </c>
      <c r="D183" s="2" t="s">
        <v>159</v>
      </c>
      <c r="E183" s="2" t="s">
        <v>163</v>
      </c>
      <c r="F183" s="11">
        <v>23860</v>
      </c>
      <c r="G183" s="11">
        <v>5836.58</v>
      </c>
      <c r="H183" s="11">
        <v>29696.58</v>
      </c>
      <c r="I183" s="4">
        <v>18939.71</v>
      </c>
      <c r="J183" s="4">
        <v>0</v>
      </c>
      <c r="K183" s="5">
        <v>0</v>
      </c>
      <c r="L183" s="11">
        <v>18939.71</v>
      </c>
      <c r="M183" s="4">
        <v>10756.87</v>
      </c>
      <c r="N183" s="3">
        <v>0.36222599999999999</v>
      </c>
    </row>
    <row r="184" spans="1:14" x14ac:dyDescent="0.2">
      <c r="A184" s="2" t="s">
        <v>187</v>
      </c>
      <c r="B184" s="2" t="s">
        <v>58</v>
      </c>
      <c r="C184" s="2" t="s">
        <v>160</v>
      </c>
      <c r="D184" s="2" t="s">
        <v>159</v>
      </c>
      <c r="E184" s="2" t="s">
        <v>162</v>
      </c>
      <c r="F184" s="11">
        <v>2716.27</v>
      </c>
      <c r="G184" s="11">
        <v>163.41999999999999</v>
      </c>
      <c r="H184" s="11">
        <v>2879.69</v>
      </c>
      <c r="I184" s="4">
        <v>2548.48</v>
      </c>
      <c r="J184" s="4">
        <v>0</v>
      </c>
      <c r="K184" s="5">
        <v>0</v>
      </c>
      <c r="L184" s="11">
        <v>2548.48</v>
      </c>
      <c r="M184" s="4">
        <v>331.21</v>
      </c>
      <c r="N184" s="3">
        <v>0.11501599999999999</v>
      </c>
    </row>
    <row r="185" spans="1:14" x14ac:dyDescent="0.2">
      <c r="A185" s="2" t="s">
        <v>187</v>
      </c>
      <c r="B185" s="2" t="s">
        <v>58</v>
      </c>
      <c r="C185" s="2" t="s">
        <v>160</v>
      </c>
      <c r="D185" s="2" t="s">
        <v>159</v>
      </c>
      <c r="E185" s="2" t="s">
        <v>158</v>
      </c>
      <c r="F185" s="11">
        <v>6900</v>
      </c>
      <c r="G185" s="11">
        <v>0</v>
      </c>
      <c r="H185" s="11">
        <v>6900</v>
      </c>
      <c r="I185" s="4">
        <v>6180</v>
      </c>
      <c r="J185" s="4">
        <v>0</v>
      </c>
      <c r="K185" s="5">
        <v>0</v>
      </c>
      <c r="L185" s="11">
        <v>6180</v>
      </c>
      <c r="M185" s="4">
        <v>720</v>
      </c>
      <c r="N185" s="3">
        <v>0.104348</v>
      </c>
    </row>
    <row r="186" spans="1:14" x14ac:dyDescent="0.2">
      <c r="A186" s="2" t="s">
        <v>187</v>
      </c>
      <c r="B186" s="2" t="s">
        <v>58</v>
      </c>
      <c r="C186" s="2" t="s">
        <v>160</v>
      </c>
      <c r="D186" s="2" t="s">
        <v>159</v>
      </c>
      <c r="E186" s="2" t="s">
        <v>167</v>
      </c>
      <c r="F186" s="11">
        <v>66249.600000000006</v>
      </c>
      <c r="G186" s="11">
        <v>0</v>
      </c>
      <c r="H186" s="11">
        <v>66249.600000000006</v>
      </c>
      <c r="I186" s="4">
        <v>65896.03</v>
      </c>
      <c r="J186" s="4">
        <v>0</v>
      </c>
      <c r="K186" s="5">
        <v>0</v>
      </c>
      <c r="L186" s="11">
        <v>65896.03</v>
      </c>
      <c r="M186" s="4">
        <v>353.57</v>
      </c>
      <c r="N186" s="3">
        <v>5.3369999999999997E-3</v>
      </c>
    </row>
    <row r="187" spans="1:14" x14ac:dyDescent="0.2">
      <c r="A187" s="2" t="s">
        <v>186</v>
      </c>
      <c r="B187" s="2" t="s">
        <v>59</v>
      </c>
      <c r="C187" s="2" t="s">
        <v>160</v>
      </c>
      <c r="D187" s="2" t="s">
        <v>159</v>
      </c>
      <c r="E187" s="2" t="s">
        <v>163</v>
      </c>
      <c r="F187" s="11">
        <v>9925</v>
      </c>
      <c r="G187" s="11">
        <v>0</v>
      </c>
      <c r="H187" s="11">
        <v>9925</v>
      </c>
      <c r="I187" s="4">
        <v>9579.1</v>
      </c>
      <c r="J187" s="4">
        <v>0</v>
      </c>
      <c r="K187" s="5">
        <v>0</v>
      </c>
      <c r="L187" s="11">
        <v>9579.1</v>
      </c>
      <c r="M187" s="4">
        <v>345.9</v>
      </c>
      <c r="N187" s="3">
        <v>3.4851E-2</v>
      </c>
    </row>
    <row r="188" spans="1:14" x14ac:dyDescent="0.2">
      <c r="A188" s="2" t="s">
        <v>186</v>
      </c>
      <c r="B188" s="2" t="s">
        <v>59</v>
      </c>
      <c r="C188" s="2" t="s">
        <v>160</v>
      </c>
      <c r="D188" s="2" t="s">
        <v>159</v>
      </c>
      <c r="E188" s="2" t="s">
        <v>162</v>
      </c>
      <c r="F188" s="11">
        <v>277.89999999999998</v>
      </c>
      <c r="G188" s="11">
        <v>0</v>
      </c>
      <c r="H188" s="11">
        <v>277.89999999999998</v>
      </c>
      <c r="I188" s="4">
        <v>268.20999999999998</v>
      </c>
      <c r="J188" s="4">
        <v>0</v>
      </c>
      <c r="K188" s="5">
        <v>0</v>
      </c>
      <c r="L188" s="11">
        <v>268.20999999999998</v>
      </c>
      <c r="M188" s="4">
        <v>9.69</v>
      </c>
      <c r="N188" s="3">
        <v>3.4868999999999997E-2</v>
      </c>
    </row>
    <row r="189" spans="1:14" x14ac:dyDescent="0.2">
      <c r="A189" s="2" t="s">
        <v>185</v>
      </c>
      <c r="B189" s="2" t="s">
        <v>60</v>
      </c>
      <c r="C189" s="2" t="s">
        <v>160</v>
      </c>
      <c r="D189" s="2" t="s">
        <v>159</v>
      </c>
      <c r="E189" s="2" t="s">
        <v>163</v>
      </c>
      <c r="F189" s="11">
        <v>60000</v>
      </c>
      <c r="G189" s="11">
        <v>-3891.05</v>
      </c>
      <c r="H189" s="11">
        <v>56108.95</v>
      </c>
      <c r="I189" s="4">
        <v>25989.83</v>
      </c>
      <c r="J189" s="4">
        <v>0</v>
      </c>
      <c r="K189" s="5">
        <v>0</v>
      </c>
      <c r="L189" s="11">
        <v>25989.83</v>
      </c>
      <c r="M189" s="4">
        <v>30119.119999999999</v>
      </c>
      <c r="N189" s="3">
        <v>0.53679699999999997</v>
      </c>
    </row>
    <row r="190" spans="1:14" x14ac:dyDescent="0.2">
      <c r="A190" s="2" t="s">
        <v>185</v>
      </c>
      <c r="B190" s="2" t="s">
        <v>60</v>
      </c>
      <c r="C190" s="2" t="s">
        <v>160</v>
      </c>
      <c r="D190" s="2" t="s">
        <v>159</v>
      </c>
      <c r="E190" s="2" t="s">
        <v>162</v>
      </c>
      <c r="F190" s="11">
        <v>1680</v>
      </c>
      <c r="G190" s="11">
        <v>-108.95</v>
      </c>
      <c r="H190" s="11">
        <v>1571.05</v>
      </c>
      <c r="I190" s="4">
        <v>4727.71</v>
      </c>
      <c r="J190" s="4">
        <v>0</v>
      </c>
      <c r="K190" s="5">
        <v>0</v>
      </c>
      <c r="L190" s="11">
        <v>4727.71</v>
      </c>
      <c r="M190" s="4">
        <v>-3156.66</v>
      </c>
      <c r="N190" s="3">
        <v>-2.0092680000000001</v>
      </c>
    </row>
    <row r="191" spans="1:14" x14ac:dyDescent="0.2">
      <c r="A191" s="2" t="s">
        <v>184</v>
      </c>
      <c r="B191" s="2" t="s">
        <v>61</v>
      </c>
      <c r="C191" s="2" t="s">
        <v>160</v>
      </c>
      <c r="D191" s="2" t="s">
        <v>159</v>
      </c>
      <c r="E191" s="2" t="s">
        <v>163</v>
      </c>
      <c r="F191" s="11">
        <v>30000</v>
      </c>
      <c r="G191" s="11">
        <v>0</v>
      </c>
      <c r="H191" s="11">
        <v>30000</v>
      </c>
      <c r="I191" s="4">
        <v>14299.7</v>
      </c>
      <c r="J191" s="4">
        <v>0</v>
      </c>
      <c r="K191" s="5">
        <v>0</v>
      </c>
      <c r="L191" s="11">
        <v>14299.7</v>
      </c>
      <c r="M191" s="4">
        <v>15700.3</v>
      </c>
      <c r="N191" s="3">
        <v>0.523343</v>
      </c>
    </row>
    <row r="192" spans="1:14" x14ac:dyDescent="0.2">
      <c r="A192" s="2" t="s">
        <v>184</v>
      </c>
      <c r="B192" s="2" t="s">
        <v>61</v>
      </c>
      <c r="C192" s="2" t="s">
        <v>160</v>
      </c>
      <c r="D192" s="2" t="s">
        <v>159</v>
      </c>
      <c r="E192" s="2" t="s">
        <v>162</v>
      </c>
      <c r="F192" s="11">
        <v>1890.84</v>
      </c>
      <c r="G192" s="11">
        <v>-114.88</v>
      </c>
      <c r="H192" s="11">
        <v>1775.96</v>
      </c>
      <c r="I192" s="4">
        <v>927.68</v>
      </c>
      <c r="J192" s="4">
        <v>0</v>
      </c>
      <c r="K192" s="5">
        <v>0</v>
      </c>
      <c r="L192" s="11">
        <v>927.68</v>
      </c>
      <c r="M192" s="4">
        <v>848.28</v>
      </c>
      <c r="N192" s="3">
        <v>0.47764600000000002</v>
      </c>
    </row>
    <row r="193" spans="1:14" x14ac:dyDescent="0.2">
      <c r="A193" s="2" t="s">
        <v>184</v>
      </c>
      <c r="B193" s="2" t="s">
        <v>61</v>
      </c>
      <c r="C193" s="2" t="s">
        <v>160</v>
      </c>
      <c r="D193" s="2" t="s">
        <v>159</v>
      </c>
      <c r="E193" s="2" t="s">
        <v>158</v>
      </c>
      <c r="F193" s="11">
        <v>37530</v>
      </c>
      <c r="G193" s="11">
        <v>-4102.92</v>
      </c>
      <c r="H193" s="11">
        <v>33427.08</v>
      </c>
      <c r="I193" s="4">
        <v>18831.599999999999</v>
      </c>
      <c r="J193" s="4">
        <v>0</v>
      </c>
      <c r="K193" s="5">
        <v>0</v>
      </c>
      <c r="L193" s="11">
        <v>18831.599999999999</v>
      </c>
      <c r="M193" s="4">
        <v>14595.48</v>
      </c>
      <c r="N193" s="3">
        <v>0.43663600000000002</v>
      </c>
    </row>
    <row r="194" spans="1:14" x14ac:dyDescent="0.2">
      <c r="A194" s="2" t="s">
        <v>183</v>
      </c>
      <c r="B194" s="2" t="s">
        <v>62</v>
      </c>
      <c r="C194" s="2" t="s">
        <v>160</v>
      </c>
      <c r="D194" s="2" t="s">
        <v>159</v>
      </c>
      <c r="E194" s="2" t="s">
        <v>163</v>
      </c>
      <c r="F194" s="11">
        <v>22000</v>
      </c>
      <c r="G194" s="11">
        <v>18232.48</v>
      </c>
      <c r="H194" s="11">
        <v>40232.480000000003</v>
      </c>
      <c r="I194" s="4">
        <v>3674</v>
      </c>
      <c r="J194" s="4">
        <v>0</v>
      </c>
      <c r="K194" s="5">
        <v>0</v>
      </c>
      <c r="L194" s="11">
        <v>3674</v>
      </c>
      <c r="M194" s="4">
        <v>36558.480000000003</v>
      </c>
      <c r="N194" s="3">
        <v>0.90868099999999996</v>
      </c>
    </row>
    <row r="195" spans="1:14" x14ac:dyDescent="0.2">
      <c r="A195" s="2" t="s">
        <v>183</v>
      </c>
      <c r="B195" s="2" t="s">
        <v>62</v>
      </c>
      <c r="C195" s="2" t="s">
        <v>160</v>
      </c>
      <c r="D195" s="2" t="s">
        <v>159</v>
      </c>
      <c r="E195" s="2" t="s">
        <v>162</v>
      </c>
      <c r="F195" s="11">
        <v>616</v>
      </c>
      <c r="G195" s="11">
        <v>510.5</v>
      </c>
      <c r="H195" s="11">
        <v>1126.5</v>
      </c>
      <c r="I195" s="4">
        <v>35102.870000000003</v>
      </c>
      <c r="J195" s="4">
        <v>0</v>
      </c>
      <c r="K195" s="5">
        <v>0</v>
      </c>
      <c r="L195" s="11">
        <v>35102.870000000003</v>
      </c>
      <c r="M195" s="4">
        <v>-33976.370000000003</v>
      </c>
      <c r="N195" s="3">
        <v>-30.161003000000001</v>
      </c>
    </row>
    <row r="196" spans="1:14" x14ac:dyDescent="0.2">
      <c r="A196" s="2" t="s">
        <v>182</v>
      </c>
      <c r="B196" s="2" t="s">
        <v>63</v>
      </c>
      <c r="C196" s="2" t="s">
        <v>160</v>
      </c>
      <c r="D196" s="2" t="s">
        <v>159</v>
      </c>
      <c r="E196" s="2" t="s">
        <v>163</v>
      </c>
      <c r="F196" s="11">
        <v>6358</v>
      </c>
      <c r="G196" s="11">
        <v>589.79999999999995</v>
      </c>
      <c r="H196" s="11">
        <v>6947.8</v>
      </c>
      <c r="I196" s="4">
        <v>6386.34</v>
      </c>
      <c r="J196" s="4">
        <v>0</v>
      </c>
      <c r="K196" s="5">
        <v>0</v>
      </c>
      <c r="L196" s="11">
        <v>6386.34</v>
      </c>
      <c r="M196" s="4">
        <v>561.46</v>
      </c>
      <c r="N196" s="3">
        <v>8.0810999999999994E-2</v>
      </c>
    </row>
    <row r="197" spans="1:14" x14ac:dyDescent="0.2">
      <c r="A197" s="2" t="s">
        <v>182</v>
      </c>
      <c r="B197" s="2" t="s">
        <v>63</v>
      </c>
      <c r="C197" s="2" t="s">
        <v>160</v>
      </c>
      <c r="D197" s="2" t="s">
        <v>159</v>
      </c>
      <c r="E197" s="2" t="s">
        <v>162</v>
      </c>
      <c r="F197" s="11">
        <v>5440.75</v>
      </c>
      <c r="G197" s="11">
        <v>-141.96</v>
      </c>
      <c r="H197" s="11">
        <v>5298.79</v>
      </c>
      <c r="I197" s="4">
        <v>5272.51</v>
      </c>
      <c r="J197" s="4">
        <v>0</v>
      </c>
      <c r="K197" s="5">
        <v>0</v>
      </c>
      <c r="L197" s="11">
        <v>5272.51</v>
      </c>
      <c r="M197" s="4">
        <v>26.28</v>
      </c>
      <c r="N197" s="3">
        <v>4.96E-3</v>
      </c>
    </row>
    <row r="198" spans="1:14" x14ac:dyDescent="0.2">
      <c r="A198" s="2" t="s">
        <v>182</v>
      </c>
      <c r="B198" s="2" t="s">
        <v>63</v>
      </c>
      <c r="C198" s="2" t="s">
        <v>160</v>
      </c>
      <c r="D198" s="2" t="s">
        <v>159</v>
      </c>
      <c r="E198" s="2" t="s">
        <v>158</v>
      </c>
      <c r="F198" s="11">
        <v>29005</v>
      </c>
      <c r="G198" s="11">
        <v>-4897.47</v>
      </c>
      <c r="H198" s="11">
        <v>24107.53</v>
      </c>
      <c r="I198" s="4">
        <v>23728.41</v>
      </c>
      <c r="J198" s="4">
        <v>0</v>
      </c>
      <c r="K198" s="5">
        <v>0</v>
      </c>
      <c r="L198" s="11">
        <v>23728.41</v>
      </c>
      <c r="M198" s="4">
        <v>379.12</v>
      </c>
      <c r="N198" s="3">
        <v>1.5726E-2</v>
      </c>
    </row>
    <row r="199" spans="1:14" x14ac:dyDescent="0.2">
      <c r="A199" s="2" t="s">
        <v>182</v>
      </c>
      <c r="B199" s="2" t="s">
        <v>63</v>
      </c>
      <c r="C199" s="2" t="s">
        <v>160</v>
      </c>
      <c r="D199" s="2" t="s">
        <v>159</v>
      </c>
      <c r="E199" s="2" t="s">
        <v>167</v>
      </c>
      <c r="F199" s="11">
        <v>158949.59</v>
      </c>
      <c r="G199" s="11">
        <v>-762.35</v>
      </c>
      <c r="H199" s="11">
        <v>158187.24</v>
      </c>
      <c r="I199" s="4">
        <v>158187.24</v>
      </c>
      <c r="J199" s="4">
        <v>0</v>
      </c>
      <c r="K199" s="5">
        <v>0</v>
      </c>
      <c r="L199" s="11">
        <v>158187.24</v>
      </c>
      <c r="M199" s="4">
        <v>0</v>
      </c>
      <c r="N199" s="3">
        <v>0</v>
      </c>
    </row>
    <row r="200" spans="1:14" x14ac:dyDescent="0.2">
      <c r="A200" s="2" t="s">
        <v>181</v>
      </c>
      <c r="B200" s="2" t="s">
        <v>65</v>
      </c>
      <c r="C200" s="2" t="s">
        <v>160</v>
      </c>
      <c r="D200" s="2" t="s">
        <v>159</v>
      </c>
      <c r="E200" s="2" t="s">
        <v>163</v>
      </c>
      <c r="F200" s="11">
        <v>4000</v>
      </c>
      <c r="G200" s="11">
        <v>-1722.26</v>
      </c>
      <c r="H200" s="11">
        <v>2277.7399999999998</v>
      </c>
      <c r="I200" s="4">
        <v>1724.5</v>
      </c>
      <c r="J200" s="4">
        <v>0</v>
      </c>
      <c r="K200" s="5">
        <v>0</v>
      </c>
      <c r="L200" s="11">
        <v>1724.5</v>
      </c>
      <c r="M200" s="4">
        <v>553.24</v>
      </c>
      <c r="N200" s="3">
        <v>0.24288999999999999</v>
      </c>
    </row>
    <row r="201" spans="1:14" x14ac:dyDescent="0.2">
      <c r="A201" s="2" t="s">
        <v>181</v>
      </c>
      <c r="B201" s="2" t="s">
        <v>65</v>
      </c>
      <c r="C201" s="2" t="s">
        <v>160</v>
      </c>
      <c r="D201" s="2" t="s">
        <v>159</v>
      </c>
      <c r="E201" s="2" t="s">
        <v>162</v>
      </c>
      <c r="F201" s="11">
        <v>492.52</v>
      </c>
      <c r="G201" s="11">
        <v>-27.24</v>
      </c>
      <c r="H201" s="11">
        <v>465.28</v>
      </c>
      <c r="I201" s="4">
        <v>377.68</v>
      </c>
      <c r="J201" s="4">
        <v>0</v>
      </c>
      <c r="K201" s="5">
        <v>0</v>
      </c>
      <c r="L201" s="11">
        <v>377.68</v>
      </c>
      <c r="M201" s="4">
        <v>87.6</v>
      </c>
      <c r="N201" s="3">
        <v>0.188274</v>
      </c>
    </row>
    <row r="202" spans="1:14" x14ac:dyDescent="0.2">
      <c r="A202" s="2" t="s">
        <v>181</v>
      </c>
      <c r="B202" s="2" t="s">
        <v>65</v>
      </c>
      <c r="C202" s="2" t="s">
        <v>160</v>
      </c>
      <c r="D202" s="2" t="s">
        <v>159</v>
      </c>
      <c r="E202" s="2" t="s">
        <v>158</v>
      </c>
      <c r="F202" s="11">
        <v>13590</v>
      </c>
      <c r="G202" s="11">
        <v>749.5</v>
      </c>
      <c r="H202" s="11">
        <v>14339.5</v>
      </c>
      <c r="I202" s="4">
        <v>11763.5</v>
      </c>
      <c r="J202" s="4">
        <v>0</v>
      </c>
      <c r="K202" s="5">
        <v>0</v>
      </c>
      <c r="L202" s="11">
        <v>11763.5</v>
      </c>
      <c r="M202" s="4">
        <v>2576</v>
      </c>
      <c r="N202" s="3">
        <v>0.179644</v>
      </c>
    </row>
    <row r="203" spans="1:14" x14ac:dyDescent="0.2">
      <c r="A203" s="2" t="s">
        <v>180</v>
      </c>
      <c r="B203" s="2" t="s">
        <v>66</v>
      </c>
      <c r="C203" s="2" t="s">
        <v>160</v>
      </c>
      <c r="D203" s="2" t="s">
        <v>159</v>
      </c>
      <c r="E203" s="2" t="s">
        <v>163</v>
      </c>
      <c r="F203" s="11">
        <v>1200</v>
      </c>
      <c r="G203" s="11">
        <v>0</v>
      </c>
      <c r="H203" s="11">
        <v>1200</v>
      </c>
      <c r="I203" s="4">
        <v>281.75</v>
      </c>
      <c r="J203" s="4">
        <v>0</v>
      </c>
      <c r="K203" s="5">
        <v>0</v>
      </c>
      <c r="L203" s="11">
        <v>281.75</v>
      </c>
      <c r="M203" s="4">
        <v>918.25</v>
      </c>
      <c r="N203" s="3">
        <v>0.765208</v>
      </c>
    </row>
    <row r="204" spans="1:14" x14ac:dyDescent="0.2">
      <c r="A204" s="2" t="s">
        <v>180</v>
      </c>
      <c r="B204" s="2" t="s">
        <v>66</v>
      </c>
      <c r="C204" s="2" t="s">
        <v>160</v>
      </c>
      <c r="D204" s="2" t="s">
        <v>159</v>
      </c>
      <c r="E204" s="2" t="s">
        <v>162</v>
      </c>
      <c r="F204" s="11">
        <v>196.14</v>
      </c>
      <c r="G204" s="11">
        <v>0</v>
      </c>
      <c r="H204" s="11">
        <v>196.14</v>
      </c>
      <c r="I204" s="4">
        <v>163.89</v>
      </c>
      <c r="J204" s="4">
        <v>0</v>
      </c>
      <c r="K204" s="5">
        <v>0</v>
      </c>
      <c r="L204" s="11">
        <v>163.89</v>
      </c>
      <c r="M204" s="4">
        <v>32.25</v>
      </c>
      <c r="N204" s="3">
        <v>0.16442300000000001</v>
      </c>
    </row>
    <row r="205" spans="1:14" x14ac:dyDescent="0.2">
      <c r="A205" s="2" t="s">
        <v>180</v>
      </c>
      <c r="B205" s="2" t="s">
        <v>66</v>
      </c>
      <c r="C205" s="2" t="s">
        <v>160</v>
      </c>
      <c r="D205" s="2" t="s">
        <v>159</v>
      </c>
      <c r="E205" s="2" t="s">
        <v>158</v>
      </c>
      <c r="F205" s="11">
        <v>5805</v>
      </c>
      <c r="G205" s="11">
        <v>0</v>
      </c>
      <c r="H205" s="11">
        <v>5805</v>
      </c>
      <c r="I205" s="4">
        <v>5570.65</v>
      </c>
      <c r="J205" s="4">
        <v>0</v>
      </c>
      <c r="K205" s="5">
        <v>0</v>
      </c>
      <c r="L205" s="11">
        <v>5570.65</v>
      </c>
      <c r="M205" s="4">
        <v>234.35</v>
      </c>
      <c r="N205" s="3">
        <v>4.0370000000000003E-2</v>
      </c>
    </row>
    <row r="206" spans="1:14" x14ac:dyDescent="0.2">
      <c r="A206" s="2" t="s">
        <v>179</v>
      </c>
      <c r="B206" s="2" t="s">
        <v>67</v>
      </c>
      <c r="C206" s="2" t="s">
        <v>160</v>
      </c>
      <c r="D206" s="2" t="s">
        <v>159</v>
      </c>
      <c r="E206" s="2" t="s">
        <v>163</v>
      </c>
      <c r="F206" s="11">
        <v>35000</v>
      </c>
      <c r="G206" s="11">
        <v>0</v>
      </c>
      <c r="H206" s="11">
        <v>35000</v>
      </c>
      <c r="I206" s="4">
        <v>20791.93</v>
      </c>
      <c r="J206" s="4">
        <v>0</v>
      </c>
      <c r="K206" s="5">
        <v>0</v>
      </c>
      <c r="L206" s="11">
        <v>20791.93</v>
      </c>
      <c r="M206" s="4">
        <v>14208.07</v>
      </c>
      <c r="N206" s="3">
        <v>0.405945</v>
      </c>
    </row>
    <row r="207" spans="1:14" x14ac:dyDescent="0.2">
      <c r="A207" s="2" t="s">
        <v>179</v>
      </c>
      <c r="B207" s="2" t="s">
        <v>67</v>
      </c>
      <c r="C207" s="2" t="s">
        <v>160</v>
      </c>
      <c r="D207" s="2" t="s">
        <v>159</v>
      </c>
      <c r="E207" s="2" t="s">
        <v>162</v>
      </c>
      <c r="F207" s="11">
        <v>2038.4</v>
      </c>
      <c r="G207" s="11">
        <v>-211.51</v>
      </c>
      <c r="H207" s="11">
        <v>1826.89</v>
      </c>
      <c r="I207" s="4">
        <v>1239.01</v>
      </c>
      <c r="J207" s="4">
        <v>0</v>
      </c>
      <c r="K207" s="5">
        <v>0</v>
      </c>
      <c r="L207" s="11">
        <v>1239.01</v>
      </c>
      <c r="M207" s="4">
        <v>587.88</v>
      </c>
      <c r="N207" s="3">
        <v>0.321793</v>
      </c>
    </row>
    <row r="208" spans="1:14" x14ac:dyDescent="0.2">
      <c r="A208" s="2" t="s">
        <v>179</v>
      </c>
      <c r="B208" s="2" t="s">
        <v>67</v>
      </c>
      <c r="C208" s="2" t="s">
        <v>160</v>
      </c>
      <c r="D208" s="2" t="s">
        <v>159</v>
      </c>
      <c r="E208" s="2" t="s">
        <v>158</v>
      </c>
      <c r="F208" s="11">
        <v>37800</v>
      </c>
      <c r="G208" s="11">
        <v>-7553.88</v>
      </c>
      <c r="H208" s="11">
        <v>30246.12</v>
      </c>
      <c r="I208" s="4">
        <v>23459.17</v>
      </c>
      <c r="J208" s="4">
        <v>0</v>
      </c>
      <c r="K208" s="5">
        <v>0</v>
      </c>
      <c r="L208" s="11">
        <v>23459.17</v>
      </c>
      <c r="M208" s="4">
        <v>6786.95</v>
      </c>
      <c r="N208" s="3">
        <v>0.22439100000000001</v>
      </c>
    </row>
    <row r="209" spans="1:14" x14ac:dyDescent="0.2">
      <c r="A209" s="2" t="s">
        <v>178</v>
      </c>
      <c r="B209" s="2" t="s">
        <v>68</v>
      </c>
      <c r="C209" s="2" t="s">
        <v>160</v>
      </c>
      <c r="D209" s="2" t="s">
        <v>159</v>
      </c>
      <c r="E209" s="2" t="s">
        <v>163</v>
      </c>
      <c r="F209" s="11">
        <v>26575</v>
      </c>
      <c r="G209" s="11">
        <v>351.68</v>
      </c>
      <c r="H209" s="11">
        <v>26926.68</v>
      </c>
      <c r="I209" s="4">
        <v>9083.65</v>
      </c>
      <c r="J209" s="4">
        <v>0</v>
      </c>
      <c r="K209" s="5">
        <v>0</v>
      </c>
      <c r="L209" s="11">
        <v>9083.65</v>
      </c>
      <c r="M209" s="4">
        <v>17843.03</v>
      </c>
      <c r="N209" s="3">
        <v>0.66265200000000002</v>
      </c>
    </row>
    <row r="210" spans="1:14" x14ac:dyDescent="0.2">
      <c r="A210" s="2" t="s">
        <v>178</v>
      </c>
      <c r="B210" s="2" t="s">
        <v>68</v>
      </c>
      <c r="C210" s="2" t="s">
        <v>160</v>
      </c>
      <c r="D210" s="2" t="s">
        <v>159</v>
      </c>
      <c r="E210" s="2" t="s">
        <v>162</v>
      </c>
      <c r="F210" s="11">
        <v>4505.9399999999996</v>
      </c>
      <c r="G210" s="11">
        <v>9.85</v>
      </c>
      <c r="H210" s="11">
        <v>4515.79</v>
      </c>
      <c r="I210" s="4">
        <v>3437.2</v>
      </c>
      <c r="J210" s="4">
        <v>0</v>
      </c>
      <c r="K210" s="5">
        <v>0</v>
      </c>
      <c r="L210" s="11">
        <v>3437.2</v>
      </c>
      <c r="M210" s="4">
        <v>1078.5899999999999</v>
      </c>
      <c r="N210" s="3">
        <v>0.23884900000000001</v>
      </c>
    </row>
    <row r="211" spans="1:14" x14ac:dyDescent="0.2">
      <c r="A211" s="2" t="s">
        <v>178</v>
      </c>
      <c r="B211" s="2" t="s">
        <v>68</v>
      </c>
      <c r="C211" s="2" t="s">
        <v>160</v>
      </c>
      <c r="D211" s="2" t="s">
        <v>159</v>
      </c>
      <c r="E211" s="2" t="s">
        <v>158</v>
      </c>
      <c r="F211" s="11">
        <v>8800</v>
      </c>
      <c r="G211" s="11">
        <v>0</v>
      </c>
      <c r="H211" s="11">
        <v>8800</v>
      </c>
      <c r="I211" s="4">
        <v>7975</v>
      </c>
      <c r="J211" s="4">
        <v>0</v>
      </c>
      <c r="K211" s="5">
        <v>0</v>
      </c>
      <c r="L211" s="11">
        <v>7975</v>
      </c>
      <c r="M211" s="4">
        <v>825</v>
      </c>
      <c r="N211" s="3">
        <v>9.375E-2</v>
      </c>
    </row>
    <row r="212" spans="1:14" x14ac:dyDescent="0.2">
      <c r="A212" s="2" t="s">
        <v>178</v>
      </c>
      <c r="B212" s="2" t="s">
        <v>68</v>
      </c>
      <c r="C212" s="2" t="s">
        <v>160</v>
      </c>
      <c r="D212" s="2" t="s">
        <v>159</v>
      </c>
      <c r="E212" s="2" t="s">
        <v>167</v>
      </c>
      <c r="F212" s="11">
        <v>125551.27</v>
      </c>
      <c r="G212" s="11">
        <v>0</v>
      </c>
      <c r="H212" s="11">
        <v>125551.27</v>
      </c>
      <c r="I212" s="4">
        <v>105698.73</v>
      </c>
      <c r="J212" s="4">
        <v>0</v>
      </c>
      <c r="K212" s="5">
        <v>0</v>
      </c>
      <c r="L212" s="11">
        <v>105698.73</v>
      </c>
      <c r="M212" s="4">
        <v>19852.54</v>
      </c>
      <c r="N212" s="3">
        <v>0.15812300000000001</v>
      </c>
    </row>
    <row r="213" spans="1:14" x14ac:dyDescent="0.2">
      <c r="A213" s="2" t="s">
        <v>177</v>
      </c>
      <c r="B213" s="2" t="s">
        <v>70</v>
      </c>
      <c r="C213" s="2" t="s">
        <v>160</v>
      </c>
      <c r="D213" s="2" t="s">
        <v>159</v>
      </c>
      <c r="E213" s="2" t="s">
        <v>163</v>
      </c>
      <c r="F213" s="11">
        <v>1500</v>
      </c>
      <c r="G213" s="11">
        <v>0</v>
      </c>
      <c r="H213" s="11">
        <v>1500</v>
      </c>
      <c r="I213" s="4">
        <v>1565.21</v>
      </c>
      <c r="J213" s="4">
        <v>0</v>
      </c>
      <c r="K213" s="5">
        <v>0</v>
      </c>
      <c r="L213" s="11">
        <v>1565.21</v>
      </c>
      <c r="M213" s="4">
        <v>-65.209999999999994</v>
      </c>
      <c r="N213" s="3">
        <v>-4.3472999999999998E-2</v>
      </c>
    </row>
    <row r="214" spans="1:14" x14ac:dyDescent="0.2">
      <c r="A214" s="2" t="s">
        <v>177</v>
      </c>
      <c r="B214" s="2" t="s">
        <v>70</v>
      </c>
      <c r="C214" s="2" t="s">
        <v>160</v>
      </c>
      <c r="D214" s="2" t="s">
        <v>159</v>
      </c>
      <c r="E214" s="2" t="s">
        <v>162</v>
      </c>
      <c r="F214" s="11">
        <v>42</v>
      </c>
      <c r="G214" s="11">
        <v>0</v>
      </c>
      <c r="H214" s="11">
        <v>42</v>
      </c>
      <c r="I214" s="4">
        <v>43.82</v>
      </c>
      <c r="J214" s="4">
        <v>0</v>
      </c>
      <c r="K214" s="5">
        <v>0</v>
      </c>
      <c r="L214" s="11">
        <v>43.82</v>
      </c>
      <c r="M214" s="4">
        <v>-1.82</v>
      </c>
      <c r="N214" s="3">
        <v>-4.3333000000000003E-2</v>
      </c>
    </row>
    <row r="215" spans="1:14" x14ac:dyDescent="0.2">
      <c r="A215" s="2" t="s">
        <v>176</v>
      </c>
      <c r="B215" s="2" t="s">
        <v>71</v>
      </c>
      <c r="C215" s="2" t="s">
        <v>160</v>
      </c>
      <c r="D215" s="2" t="s">
        <v>159</v>
      </c>
      <c r="E215" s="2" t="s">
        <v>163</v>
      </c>
      <c r="F215" s="11">
        <v>16000</v>
      </c>
      <c r="G215" s="11">
        <v>-7782.1</v>
      </c>
      <c r="H215" s="11">
        <v>8217.9</v>
      </c>
      <c r="I215" s="4">
        <v>2626.54</v>
      </c>
      <c r="J215" s="4">
        <v>0</v>
      </c>
      <c r="K215" s="5">
        <v>0</v>
      </c>
      <c r="L215" s="11">
        <v>2626.54</v>
      </c>
      <c r="M215" s="4">
        <v>5591.36</v>
      </c>
      <c r="N215" s="3">
        <v>0.68038799999999999</v>
      </c>
    </row>
    <row r="216" spans="1:14" x14ac:dyDescent="0.2">
      <c r="A216" s="2" t="s">
        <v>176</v>
      </c>
      <c r="B216" s="2" t="s">
        <v>71</v>
      </c>
      <c r="C216" s="2" t="s">
        <v>160</v>
      </c>
      <c r="D216" s="2" t="s">
        <v>159</v>
      </c>
      <c r="E216" s="2" t="s">
        <v>162</v>
      </c>
      <c r="F216" s="11">
        <v>448</v>
      </c>
      <c r="G216" s="11">
        <v>-217.9</v>
      </c>
      <c r="H216" s="11">
        <v>230.1</v>
      </c>
      <c r="I216" s="4">
        <v>73.540000000000006</v>
      </c>
      <c r="J216" s="4">
        <v>0</v>
      </c>
      <c r="K216" s="5">
        <v>0</v>
      </c>
      <c r="L216" s="11">
        <v>73.540000000000006</v>
      </c>
      <c r="M216" s="4">
        <v>156.56</v>
      </c>
      <c r="N216" s="3">
        <v>0.6804</v>
      </c>
    </row>
    <row r="217" spans="1:14" x14ac:dyDescent="0.2">
      <c r="A217" s="2" t="s">
        <v>174</v>
      </c>
      <c r="B217" s="2" t="s">
        <v>72</v>
      </c>
      <c r="C217" s="2" t="s">
        <v>160</v>
      </c>
      <c r="D217" s="2" t="s">
        <v>159</v>
      </c>
      <c r="E217" s="2" t="s">
        <v>163</v>
      </c>
      <c r="F217" s="11">
        <v>64089</v>
      </c>
      <c r="G217" s="11">
        <v>0</v>
      </c>
      <c r="H217" s="11">
        <v>64089</v>
      </c>
      <c r="I217" s="4">
        <v>54270.66</v>
      </c>
      <c r="J217" s="4">
        <v>0</v>
      </c>
      <c r="K217" s="5">
        <v>0</v>
      </c>
      <c r="L217" s="11">
        <v>54270.66</v>
      </c>
      <c r="M217" s="4">
        <v>9818.34</v>
      </c>
      <c r="N217" s="3">
        <v>0.153199</v>
      </c>
    </row>
    <row r="218" spans="1:14" x14ac:dyDescent="0.2">
      <c r="A218" s="2" t="s">
        <v>174</v>
      </c>
      <c r="B218" s="2" t="s">
        <v>72</v>
      </c>
      <c r="C218" s="2" t="s">
        <v>160</v>
      </c>
      <c r="D218" s="2" t="s">
        <v>159</v>
      </c>
      <c r="E218" s="2" t="s">
        <v>162</v>
      </c>
      <c r="F218" s="11">
        <v>1794.49</v>
      </c>
      <c r="G218" s="11">
        <v>0</v>
      </c>
      <c r="H218" s="11">
        <v>1794.49</v>
      </c>
      <c r="I218" s="4">
        <v>1519.59</v>
      </c>
      <c r="J218" s="4">
        <v>0</v>
      </c>
      <c r="K218" s="5">
        <v>0</v>
      </c>
      <c r="L218" s="11">
        <v>1519.59</v>
      </c>
      <c r="M218" s="4">
        <v>274.89999999999998</v>
      </c>
      <c r="N218" s="3">
        <v>0.15319099999999999</v>
      </c>
    </row>
    <row r="219" spans="1:14" x14ac:dyDescent="0.2">
      <c r="A219" s="2" t="s">
        <v>173</v>
      </c>
      <c r="B219" s="2" t="s">
        <v>73</v>
      </c>
      <c r="C219" s="2" t="s">
        <v>160</v>
      </c>
      <c r="D219" s="2" t="s">
        <v>159</v>
      </c>
      <c r="E219" s="2" t="s">
        <v>163</v>
      </c>
      <c r="F219" s="11">
        <v>13230</v>
      </c>
      <c r="G219" s="11">
        <v>-2442.65</v>
      </c>
      <c r="H219" s="11">
        <v>10787.35</v>
      </c>
      <c r="I219" s="4">
        <v>5220.03</v>
      </c>
      <c r="J219" s="4">
        <v>0</v>
      </c>
      <c r="K219" s="5">
        <v>0</v>
      </c>
      <c r="L219" s="11">
        <v>5220.03</v>
      </c>
      <c r="M219" s="4">
        <v>5567.32</v>
      </c>
      <c r="N219" s="3">
        <v>0.51609700000000003</v>
      </c>
    </row>
    <row r="220" spans="1:14" x14ac:dyDescent="0.2">
      <c r="A220" s="2" t="s">
        <v>173</v>
      </c>
      <c r="B220" s="2" t="s">
        <v>73</v>
      </c>
      <c r="C220" s="2" t="s">
        <v>160</v>
      </c>
      <c r="D220" s="2" t="s">
        <v>159</v>
      </c>
      <c r="E220" s="2" t="s">
        <v>162</v>
      </c>
      <c r="F220" s="11">
        <v>1297.8</v>
      </c>
      <c r="G220" s="11">
        <v>0</v>
      </c>
      <c r="H220" s="11">
        <v>1297.8</v>
      </c>
      <c r="I220" s="4">
        <v>1126.03</v>
      </c>
      <c r="J220" s="4">
        <v>0</v>
      </c>
      <c r="K220" s="5">
        <v>0</v>
      </c>
      <c r="L220" s="11">
        <v>1126.03</v>
      </c>
      <c r="M220" s="4">
        <v>171.77</v>
      </c>
      <c r="N220" s="3">
        <v>0.132355</v>
      </c>
    </row>
    <row r="221" spans="1:14" x14ac:dyDescent="0.2">
      <c r="A221" s="2" t="s">
        <v>173</v>
      </c>
      <c r="B221" s="2" t="s">
        <v>73</v>
      </c>
      <c r="C221" s="2" t="s">
        <v>160</v>
      </c>
      <c r="D221" s="2" t="s">
        <v>159</v>
      </c>
      <c r="E221" s="2" t="s">
        <v>158</v>
      </c>
      <c r="F221" s="11">
        <v>33120</v>
      </c>
      <c r="G221" s="11">
        <v>2442.65</v>
      </c>
      <c r="H221" s="11">
        <v>35562.65</v>
      </c>
      <c r="I221" s="4">
        <v>34996.080000000002</v>
      </c>
      <c r="J221" s="4">
        <v>0</v>
      </c>
      <c r="K221" s="5">
        <v>0</v>
      </c>
      <c r="L221" s="11">
        <v>34996.080000000002</v>
      </c>
      <c r="M221" s="4">
        <v>566.57000000000005</v>
      </c>
      <c r="N221" s="3">
        <v>1.5932000000000002E-2</v>
      </c>
    </row>
    <row r="222" spans="1:14" x14ac:dyDescent="0.2">
      <c r="A222" s="2" t="s">
        <v>172</v>
      </c>
      <c r="B222" s="2" t="s">
        <v>74</v>
      </c>
      <c r="C222" s="2" t="s">
        <v>160</v>
      </c>
      <c r="D222" s="2" t="s">
        <v>159</v>
      </c>
      <c r="E222" s="2" t="s">
        <v>163</v>
      </c>
      <c r="F222" s="11">
        <v>12500</v>
      </c>
      <c r="G222" s="11">
        <v>0</v>
      </c>
      <c r="H222" s="11">
        <v>12500</v>
      </c>
      <c r="I222" s="4">
        <v>10769.85</v>
      </c>
      <c r="J222" s="4">
        <v>0</v>
      </c>
      <c r="K222" s="5">
        <v>0</v>
      </c>
      <c r="L222" s="11">
        <v>10769.85</v>
      </c>
      <c r="M222" s="4">
        <v>1730.15</v>
      </c>
      <c r="N222" s="3">
        <v>0.13841200000000001</v>
      </c>
    </row>
    <row r="223" spans="1:14" x14ac:dyDescent="0.2">
      <c r="A223" s="2" t="s">
        <v>172</v>
      </c>
      <c r="B223" s="2" t="s">
        <v>74</v>
      </c>
      <c r="C223" s="2" t="s">
        <v>160</v>
      </c>
      <c r="D223" s="2" t="s">
        <v>159</v>
      </c>
      <c r="E223" s="2" t="s">
        <v>162</v>
      </c>
      <c r="F223" s="11">
        <v>2581.04</v>
      </c>
      <c r="G223" s="11">
        <v>0</v>
      </c>
      <c r="H223" s="11">
        <v>2581.04</v>
      </c>
      <c r="I223" s="4">
        <v>2287.34</v>
      </c>
      <c r="J223" s="4">
        <v>0</v>
      </c>
      <c r="K223" s="5">
        <v>0</v>
      </c>
      <c r="L223" s="11">
        <v>2287.34</v>
      </c>
      <c r="M223" s="4">
        <v>293.7</v>
      </c>
      <c r="N223" s="3">
        <v>0.113791</v>
      </c>
    </row>
    <row r="224" spans="1:14" x14ac:dyDescent="0.2">
      <c r="A224" s="2" t="s">
        <v>172</v>
      </c>
      <c r="B224" s="2" t="s">
        <v>74</v>
      </c>
      <c r="C224" s="2" t="s">
        <v>160</v>
      </c>
      <c r="D224" s="2" t="s">
        <v>159</v>
      </c>
      <c r="E224" s="2" t="s">
        <v>158</v>
      </c>
      <c r="F224" s="11">
        <v>79680</v>
      </c>
      <c r="G224" s="11">
        <v>0</v>
      </c>
      <c r="H224" s="11">
        <v>79680</v>
      </c>
      <c r="I224" s="4">
        <v>70921.19</v>
      </c>
      <c r="J224" s="4">
        <v>0</v>
      </c>
      <c r="K224" s="5">
        <v>0</v>
      </c>
      <c r="L224" s="11">
        <v>70921.19</v>
      </c>
      <c r="M224" s="4">
        <v>8758.81</v>
      </c>
      <c r="N224" s="3">
        <v>0.10992499999999999</v>
      </c>
    </row>
    <row r="225" spans="1:14" x14ac:dyDescent="0.2">
      <c r="A225" s="2" t="s">
        <v>171</v>
      </c>
      <c r="B225" s="2" t="s">
        <v>75</v>
      </c>
      <c r="C225" s="2" t="s">
        <v>160</v>
      </c>
      <c r="D225" s="2" t="s">
        <v>159</v>
      </c>
      <c r="E225" s="2" t="s">
        <v>163</v>
      </c>
      <c r="F225" s="11">
        <v>10750</v>
      </c>
      <c r="G225" s="11">
        <v>3875.76</v>
      </c>
      <c r="H225" s="11">
        <v>14625.76</v>
      </c>
      <c r="I225" s="4">
        <v>14563.46</v>
      </c>
      <c r="J225" s="4">
        <v>0</v>
      </c>
      <c r="K225" s="5">
        <v>0</v>
      </c>
      <c r="L225" s="11">
        <v>14563.46</v>
      </c>
      <c r="M225" s="4">
        <v>62.3</v>
      </c>
      <c r="N225" s="3">
        <v>4.2599999999999999E-3</v>
      </c>
    </row>
    <row r="226" spans="1:14" x14ac:dyDescent="0.2">
      <c r="A226" s="2" t="s">
        <v>171</v>
      </c>
      <c r="B226" s="2" t="s">
        <v>75</v>
      </c>
      <c r="C226" s="2" t="s">
        <v>160</v>
      </c>
      <c r="D226" s="2" t="s">
        <v>159</v>
      </c>
      <c r="E226" s="2" t="s">
        <v>162</v>
      </c>
      <c r="F226" s="11">
        <v>301</v>
      </c>
      <c r="G226" s="11">
        <v>108.53</v>
      </c>
      <c r="H226" s="11">
        <v>409.53</v>
      </c>
      <c r="I226" s="4">
        <v>407.79</v>
      </c>
      <c r="J226" s="4">
        <v>0</v>
      </c>
      <c r="K226" s="5">
        <v>0</v>
      </c>
      <c r="L226" s="11">
        <v>407.79</v>
      </c>
      <c r="M226" s="4">
        <v>1.74</v>
      </c>
      <c r="N226" s="3">
        <v>4.2490000000000002E-3</v>
      </c>
    </row>
    <row r="227" spans="1:14" x14ac:dyDescent="0.2">
      <c r="A227" s="2" t="s">
        <v>170</v>
      </c>
      <c r="B227" s="2" t="s">
        <v>76</v>
      </c>
      <c r="C227" s="2" t="s">
        <v>160</v>
      </c>
      <c r="D227" s="2" t="s">
        <v>159</v>
      </c>
      <c r="E227" s="2" t="s">
        <v>163</v>
      </c>
      <c r="F227" s="11">
        <v>10500</v>
      </c>
      <c r="G227" s="11">
        <v>47861.3</v>
      </c>
      <c r="H227" s="11">
        <v>58361.3</v>
      </c>
      <c r="I227" s="4">
        <v>50035.76</v>
      </c>
      <c r="J227" s="4">
        <v>0</v>
      </c>
      <c r="K227" s="5">
        <v>0</v>
      </c>
      <c r="L227" s="11">
        <v>50035.76</v>
      </c>
      <c r="M227" s="4">
        <v>8325.5400000000009</v>
      </c>
      <c r="N227" s="3">
        <v>0.142655</v>
      </c>
    </row>
    <row r="228" spans="1:14" x14ac:dyDescent="0.2">
      <c r="A228" s="2" t="s">
        <v>170</v>
      </c>
      <c r="B228" s="2" t="s">
        <v>76</v>
      </c>
      <c r="C228" s="2" t="s">
        <v>160</v>
      </c>
      <c r="D228" s="2" t="s">
        <v>159</v>
      </c>
      <c r="E228" s="2" t="s">
        <v>162</v>
      </c>
      <c r="F228" s="11">
        <v>294</v>
      </c>
      <c r="G228" s="11">
        <v>1340.12</v>
      </c>
      <c r="H228" s="11">
        <v>1634.12</v>
      </c>
      <c r="I228" s="4">
        <v>3636.86</v>
      </c>
      <c r="J228" s="4">
        <v>0</v>
      </c>
      <c r="K228" s="5">
        <v>0</v>
      </c>
      <c r="L228" s="11">
        <v>3636.86</v>
      </c>
      <c r="M228" s="4">
        <v>-2002.74</v>
      </c>
      <c r="N228" s="3">
        <v>-1.2255769999999999</v>
      </c>
    </row>
    <row r="229" spans="1:14" x14ac:dyDescent="0.2">
      <c r="A229" s="2" t="s">
        <v>169</v>
      </c>
      <c r="B229" s="2" t="s">
        <v>78</v>
      </c>
      <c r="C229" s="2" t="s">
        <v>160</v>
      </c>
      <c r="D229" s="2" t="s">
        <v>159</v>
      </c>
      <c r="E229" s="2" t="s">
        <v>163</v>
      </c>
      <c r="F229" s="11">
        <v>15000</v>
      </c>
      <c r="G229" s="11">
        <v>0</v>
      </c>
      <c r="H229" s="11">
        <v>15000</v>
      </c>
      <c r="I229" s="4">
        <v>10297.56</v>
      </c>
      <c r="J229" s="4">
        <v>0</v>
      </c>
      <c r="K229" s="5">
        <v>0</v>
      </c>
      <c r="L229" s="11">
        <v>10297.56</v>
      </c>
      <c r="M229" s="4">
        <v>4702.4399999999996</v>
      </c>
      <c r="N229" s="3">
        <v>0.313496</v>
      </c>
    </row>
    <row r="230" spans="1:14" x14ac:dyDescent="0.2">
      <c r="A230" s="2" t="s">
        <v>169</v>
      </c>
      <c r="B230" s="2" t="s">
        <v>78</v>
      </c>
      <c r="C230" s="2" t="s">
        <v>160</v>
      </c>
      <c r="D230" s="2" t="s">
        <v>159</v>
      </c>
      <c r="E230" s="2" t="s">
        <v>162</v>
      </c>
      <c r="F230" s="11">
        <v>420</v>
      </c>
      <c r="G230" s="11">
        <v>0</v>
      </c>
      <c r="H230" s="11">
        <v>420</v>
      </c>
      <c r="I230" s="4">
        <v>288.33</v>
      </c>
      <c r="J230" s="4">
        <v>0</v>
      </c>
      <c r="K230" s="5">
        <v>0</v>
      </c>
      <c r="L230" s="11">
        <v>288.33</v>
      </c>
      <c r="M230" s="4">
        <v>131.66999999999999</v>
      </c>
      <c r="N230" s="3">
        <v>0.3135</v>
      </c>
    </row>
    <row r="231" spans="1:14" x14ac:dyDescent="0.2">
      <c r="A231" s="2" t="s">
        <v>316</v>
      </c>
      <c r="B231" s="2" t="s">
        <v>155</v>
      </c>
      <c r="C231" s="2" t="s">
        <v>160</v>
      </c>
      <c r="D231" s="2" t="s">
        <v>159</v>
      </c>
      <c r="E231" s="2" t="s">
        <v>163</v>
      </c>
      <c r="F231" s="11">
        <v>22000</v>
      </c>
      <c r="G231" s="11">
        <v>0</v>
      </c>
      <c r="H231" s="11">
        <v>22000</v>
      </c>
      <c r="I231" s="4">
        <v>2481.88</v>
      </c>
      <c r="J231" s="4">
        <v>0</v>
      </c>
      <c r="K231" s="5">
        <v>0</v>
      </c>
      <c r="L231" s="11">
        <v>2481.88</v>
      </c>
      <c r="M231" s="4">
        <v>19518.12</v>
      </c>
      <c r="N231" s="3">
        <v>0.88718699999999995</v>
      </c>
    </row>
    <row r="232" spans="1:14" x14ac:dyDescent="0.2">
      <c r="A232" s="2" t="s">
        <v>316</v>
      </c>
      <c r="B232" s="2" t="s">
        <v>155</v>
      </c>
      <c r="C232" s="2" t="s">
        <v>160</v>
      </c>
      <c r="D232" s="2" t="s">
        <v>159</v>
      </c>
      <c r="E232" s="2" t="s">
        <v>162</v>
      </c>
      <c r="F232" s="11">
        <v>616</v>
      </c>
      <c r="G232" s="11">
        <v>0</v>
      </c>
      <c r="H232" s="11">
        <v>616</v>
      </c>
      <c r="I232" s="4">
        <v>69.489999999999995</v>
      </c>
      <c r="J232" s="4">
        <v>0</v>
      </c>
      <c r="K232" s="5">
        <v>0</v>
      </c>
      <c r="L232" s="11">
        <v>69.489999999999995</v>
      </c>
      <c r="M232" s="4">
        <v>546.51</v>
      </c>
      <c r="N232" s="3">
        <v>0.88719199999999998</v>
      </c>
    </row>
    <row r="233" spans="1:14" x14ac:dyDescent="0.2">
      <c r="A233" s="2" t="s">
        <v>317</v>
      </c>
      <c r="B233" s="2" t="s">
        <v>156</v>
      </c>
      <c r="C233" s="2" t="s">
        <v>160</v>
      </c>
      <c r="D233" s="2" t="s">
        <v>159</v>
      </c>
      <c r="E233" s="2" t="s">
        <v>163</v>
      </c>
      <c r="F233" s="11">
        <v>40000</v>
      </c>
      <c r="G233" s="11">
        <v>0</v>
      </c>
      <c r="H233" s="11">
        <v>40000</v>
      </c>
      <c r="I233" s="4">
        <v>0</v>
      </c>
      <c r="J233" s="4">
        <v>0</v>
      </c>
      <c r="K233" s="5">
        <v>0</v>
      </c>
      <c r="L233" s="11">
        <v>0</v>
      </c>
      <c r="M233" s="4">
        <v>40000</v>
      </c>
      <c r="N233" s="3">
        <v>1</v>
      </c>
    </row>
    <row r="234" spans="1:14" x14ac:dyDescent="0.2">
      <c r="A234" s="2" t="s">
        <v>317</v>
      </c>
      <c r="B234" s="2" t="s">
        <v>156</v>
      </c>
      <c r="C234" s="2" t="s">
        <v>160</v>
      </c>
      <c r="D234" s="2" t="s">
        <v>159</v>
      </c>
      <c r="E234" s="2" t="s">
        <v>162</v>
      </c>
      <c r="F234" s="11">
        <v>1120</v>
      </c>
      <c r="G234" s="11">
        <v>0</v>
      </c>
      <c r="H234" s="11">
        <v>1120</v>
      </c>
      <c r="I234" s="4">
        <v>0</v>
      </c>
      <c r="J234" s="4">
        <v>0</v>
      </c>
      <c r="K234" s="5">
        <v>0</v>
      </c>
      <c r="L234" s="11">
        <v>0</v>
      </c>
      <c r="M234" s="4">
        <v>1120</v>
      </c>
      <c r="N234" s="3">
        <v>1</v>
      </c>
    </row>
    <row r="235" spans="1:14" x14ac:dyDescent="0.2">
      <c r="A235" s="2" t="s">
        <v>319</v>
      </c>
      <c r="B235" s="2" t="s">
        <v>157</v>
      </c>
      <c r="C235" s="2" t="s">
        <v>160</v>
      </c>
      <c r="D235" s="2" t="s">
        <v>159</v>
      </c>
      <c r="E235" s="2" t="s">
        <v>163</v>
      </c>
      <c r="F235" s="11">
        <v>10500</v>
      </c>
      <c r="G235" s="11">
        <v>0</v>
      </c>
      <c r="H235" s="11">
        <v>10500</v>
      </c>
      <c r="I235" s="4">
        <v>2585</v>
      </c>
      <c r="J235" s="4">
        <v>0</v>
      </c>
      <c r="K235" s="5">
        <v>0</v>
      </c>
      <c r="L235" s="11">
        <v>2585</v>
      </c>
      <c r="M235" s="4">
        <v>7915</v>
      </c>
      <c r="N235" s="3">
        <v>0.75380999999999998</v>
      </c>
    </row>
    <row r="236" spans="1:14" x14ac:dyDescent="0.2">
      <c r="A236" s="2" t="s">
        <v>319</v>
      </c>
      <c r="B236" s="2" t="s">
        <v>157</v>
      </c>
      <c r="C236" s="2" t="s">
        <v>160</v>
      </c>
      <c r="D236" s="2" t="s">
        <v>159</v>
      </c>
      <c r="E236" s="2" t="s">
        <v>162</v>
      </c>
      <c r="F236" s="11">
        <v>294</v>
      </c>
      <c r="G236" s="11">
        <v>0</v>
      </c>
      <c r="H236" s="11">
        <v>294</v>
      </c>
      <c r="I236" s="4">
        <v>72.38</v>
      </c>
      <c r="J236" s="4">
        <v>0</v>
      </c>
      <c r="K236" s="5">
        <v>0</v>
      </c>
      <c r="L236" s="11">
        <v>72.38</v>
      </c>
      <c r="M236" s="4">
        <v>221.62</v>
      </c>
      <c r="N236" s="3">
        <v>0.75380999999999998</v>
      </c>
    </row>
    <row r="237" spans="1:14" x14ac:dyDescent="0.2">
      <c r="A237" s="2" t="s">
        <v>168</v>
      </c>
      <c r="B237" s="2" t="s">
        <v>79</v>
      </c>
      <c r="C237" s="2" t="s">
        <v>160</v>
      </c>
      <c r="D237" s="2" t="s">
        <v>159</v>
      </c>
      <c r="E237" s="2" t="s">
        <v>163</v>
      </c>
      <c r="F237" s="11">
        <v>78528</v>
      </c>
      <c r="G237" s="11">
        <v>0</v>
      </c>
      <c r="H237" s="11">
        <v>78528</v>
      </c>
      <c r="I237" s="4">
        <v>45162.81</v>
      </c>
      <c r="J237" s="4">
        <v>0</v>
      </c>
      <c r="K237" s="5">
        <v>0</v>
      </c>
      <c r="L237" s="11">
        <v>45162.81</v>
      </c>
      <c r="M237" s="4">
        <v>33365.19</v>
      </c>
      <c r="N237" s="3">
        <v>0.42488300000000001</v>
      </c>
    </row>
    <row r="238" spans="1:14" x14ac:dyDescent="0.2">
      <c r="A238" s="2" t="s">
        <v>168</v>
      </c>
      <c r="B238" s="2" t="s">
        <v>79</v>
      </c>
      <c r="C238" s="2" t="s">
        <v>160</v>
      </c>
      <c r="D238" s="2" t="s">
        <v>159</v>
      </c>
      <c r="E238" s="2" t="s">
        <v>162</v>
      </c>
      <c r="F238" s="11">
        <v>8131.09</v>
      </c>
      <c r="G238" s="11">
        <v>-359.14</v>
      </c>
      <c r="H238" s="11">
        <v>7771.95</v>
      </c>
      <c r="I238" s="4">
        <v>6367.87</v>
      </c>
      <c r="J238" s="4">
        <v>0</v>
      </c>
      <c r="K238" s="5">
        <v>0</v>
      </c>
      <c r="L238" s="11">
        <v>6367.87</v>
      </c>
      <c r="M238" s="4">
        <v>1404.08</v>
      </c>
      <c r="N238" s="3">
        <v>0.18065999999999999</v>
      </c>
    </row>
    <row r="239" spans="1:14" x14ac:dyDescent="0.2">
      <c r="A239" s="2" t="s">
        <v>168</v>
      </c>
      <c r="B239" s="2" t="s">
        <v>79</v>
      </c>
      <c r="C239" s="2" t="s">
        <v>160</v>
      </c>
      <c r="D239" s="2" t="s">
        <v>159</v>
      </c>
      <c r="E239" s="2" t="s">
        <v>158</v>
      </c>
      <c r="F239" s="11">
        <v>37963</v>
      </c>
      <c r="G239" s="11">
        <v>-12826.34</v>
      </c>
      <c r="H239" s="11">
        <v>25136.66</v>
      </c>
      <c r="I239" s="4">
        <v>9348.7999999999993</v>
      </c>
      <c r="J239" s="4">
        <v>0</v>
      </c>
      <c r="K239" s="5">
        <v>0</v>
      </c>
      <c r="L239" s="11">
        <v>9348.7999999999993</v>
      </c>
      <c r="M239" s="4">
        <v>15787.86</v>
      </c>
      <c r="N239" s="3">
        <v>0.628081</v>
      </c>
    </row>
    <row r="240" spans="1:14" x14ac:dyDescent="0.2">
      <c r="A240" s="2" t="s">
        <v>168</v>
      </c>
      <c r="B240" s="2" t="s">
        <v>79</v>
      </c>
      <c r="C240" s="2" t="s">
        <v>160</v>
      </c>
      <c r="D240" s="2" t="s">
        <v>159</v>
      </c>
      <c r="E240" s="2" t="s">
        <v>167</v>
      </c>
      <c r="F240" s="11">
        <v>173905.2</v>
      </c>
      <c r="G240" s="11">
        <v>0</v>
      </c>
      <c r="H240" s="11">
        <v>173905.2</v>
      </c>
      <c r="I240" s="4">
        <v>172909.64</v>
      </c>
      <c r="J240" s="4">
        <v>0</v>
      </c>
      <c r="K240" s="5">
        <v>0</v>
      </c>
      <c r="L240" s="11">
        <v>172909.64</v>
      </c>
      <c r="M240" s="4">
        <v>995.56</v>
      </c>
      <c r="N240" s="3">
        <v>5.7250000000000001E-3</v>
      </c>
    </row>
    <row r="241" spans="1:14" x14ac:dyDescent="0.2">
      <c r="A241" s="2" t="s">
        <v>166</v>
      </c>
      <c r="B241" s="2" t="s">
        <v>81</v>
      </c>
      <c r="C241" s="2" t="s">
        <v>160</v>
      </c>
      <c r="D241" s="2" t="s">
        <v>159</v>
      </c>
      <c r="E241" s="2" t="s">
        <v>165</v>
      </c>
      <c r="F241" s="11">
        <v>1773008</v>
      </c>
      <c r="G241" s="11">
        <v>0</v>
      </c>
      <c r="H241" s="11">
        <v>1773008</v>
      </c>
      <c r="I241" s="4">
        <v>1773008</v>
      </c>
      <c r="J241" s="4">
        <v>0</v>
      </c>
      <c r="K241" s="5">
        <v>0</v>
      </c>
      <c r="L241" s="11">
        <v>1773008</v>
      </c>
      <c r="M241" s="4">
        <v>0</v>
      </c>
      <c r="N241" s="3">
        <v>0</v>
      </c>
    </row>
    <row r="242" spans="1:14" x14ac:dyDescent="0.2">
      <c r="A242" s="2" t="s">
        <v>164</v>
      </c>
      <c r="B242" s="2" t="s">
        <v>82</v>
      </c>
      <c r="C242" s="2" t="s">
        <v>160</v>
      </c>
      <c r="D242" s="2" t="s">
        <v>159</v>
      </c>
      <c r="E242" s="2" t="s">
        <v>163</v>
      </c>
      <c r="F242" s="11">
        <v>65000</v>
      </c>
      <c r="G242" s="11">
        <v>0</v>
      </c>
      <c r="H242" s="11">
        <v>65000</v>
      </c>
      <c r="I242" s="4">
        <v>62008.53</v>
      </c>
      <c r="J242" s="4">
        <v>0</v>
      </c>
      <c r="K242" s="5">
        <v>0</v>
      </c>
      <c r="L242" s="11">
        <v>62008.53</v>
      </c>
      <c r="M242" s="4">
        <v>2991.47</v>
      </c>
      <c r="N242" s="3">
        <v>4.6023000000000001E-2</v>
      </c>
    </row>
    <row r="243" spans="1:14" x14ac:dyDescent="0.2">
      <c r="A243" s="2" t="s">
        <v>164</v>
      </c>
      <c r="B243" s="2" t="s">
        <v>82</v>
      </c>
      <c r="C243" s="2" t="s">
        <v>160</v>
      </c>
      <c r="D243" s="2" t="s">
        <v>159</v>
      </c>
      <c r="E243" s="2" t="s">
        <v>162</v>
      </c>
      <c r="F243" s="11">
        <v>2001.44</v>
      </c>
      <c r="G243" s="11">
        <v>-54.43</v>
      </c>
      <c r="H243" s="11">
        <v>1947.01</v>
      </c>
      <c r="I243" s="4">
        <v>1736.23</v>
      </c>
      <c r="J243" s="4">
        <v>0</v>
      </c>
      <c r="K243" s="5">
        <v>0</v>
      </c>
      <c r="L243" s="11">
        <v>1736.23</v>
      </c>
      <c r="M243" s="4">
        <v>210.78</v>
      </c>
      <c r="N243" s="3">
        <v>0.10825799999999999</v>
      </c>
    </row>
    <row r="244" spans="1:14" x14ac:dyDescent="0.2">
      <c r="A244" s="2" t="s">
        <v>164</v>
      </c>
      <c r="B244" s="2" t="s">
        <v>82</v>
      </c>
      <c r="C244" s="2" t="s">
        <v>160</v>
      </c>
      <c r="D244" s="2" t="s">
        <v>159</v>
      </c>
      <c r="E244" s="2" t="s">
        <v>158</v>
      </c>
      <c r="F244" s="11">
        <v>6480</v>
      </c>
      <c r="G244" s="11">
        <v>-1944</v>
      </c>
      <c r="H244" s="11">
        <v>4536</v>
      </c>
      <c r="I244" s="4">
        <v>0</v>
      </c>
      <c r="J244" s="4">
        <v>0</v>
      </c>
      <c r="K244" s="5">
        <v>0</v>
      </c>
      <c r="L244" s="11">
        <v>0</v>
      </c>
      <c r="M244" s="4">
        <v>4536</v>
      </c>
      <c r="N244" s="3">
        <v>1</v>
      </c>
    </row>
    <row r="245" spans="1:14" x14ac:dyDescent="0.2">
      <c r="A245" s="2" t="s">
        <v>321</v>
      </c>
      <c r="B245" s="2" t="s">
        <v>150</v>
      </c>
      <c r="C245" s="2" t="s">
        <v>160</v>
      </c>
      <c r="D245" s="2" t="s">
        <v>159</v>
      </c>
      <c r="E245" s="2" t="s">
        <v>163</v>
      </c>
      <c r="F245" s="11">
        <v>5000</v>
      </c>
      <c r="G245" s="11">
        <v>0</v>
      </c>
      <c r="H245" s="11">
        <v>5000</v>
      </c>
      <c r="I245" s="4">
        <v>0</v>
      </c>
      <c r="J245" s="4">
        <v>0</v>
      </c>
      <c r="K245" s="5">
        <v>0</v>
      </c>
      <c r="L245" s="11">
        <v>0</v>
      </c>
      <c r="M245" s="4">
        <v>5000</v>
      </c>
      <c r="N245" s="3">
        <v>1</v>
      </c>
    </row>
    <row r="246" spans="1:14" x14ac:dyDescent="0.2">
      <c r="A246" s="2" t="s">
        <v>321</v>
      </c>
      <c r="B246" s="2" t="s">
        <v>150</v>
      </c>
      <c r="C246" s="2" t="s">
        <v>160</v>
      </c>
      <c r="D246" s="2" t="s">
        <v>159</v>
      </c>
      <c r="E246" s="2" t="s">
        <v>162</v>
      </c>
      <c r="F246" s="11">
        <v>140</v>
      </c>
      <c r="G246" s="11">
        <v>0</v>
      </c>
      <c r="H246" s="11">
        <v>140</v>
      </c>
      <c r="I246" s="4">
        <v>0</v>
      </c>
      <c r="J246" s="4">
        <v>0</v>
      </c>
      <c r="K246" s="5">
        <v>0</v>
      </c>
      <c r="L246" s="11">
        <v>0</v>
      </c>
      <c r="M246" s="4">
        <v>140</v>
      </c>
      <c r="N246" s="3">
        <v>1</v>
      </c>
    </row>
    <row r="247" spans="1:14" x14ac:dyDescent="0.2">
      <c r="A247" s="2" t="s">
        <v>322</v>
      </c>
      <c r="B247" s="2" t="s">
        <v>139</v>
      </c>
      <c r="C247" s="2" t="s">
        <v>160</v>
      </c>
      <c r="D247" s="2" t="s">
        <v>159</v>
      </c>
      <c r="E247" s="2" t="s">
        <v>163</v>
      </c>
      <c r="F247" s="11">
        <v>69733</v>
      </c>
      <c r="G247" s="11">
        <v>26264.6</v>
      </c>
      <c r="H247" s="11">
        <v>95997.6</v>
      </c>
      <c r="I247" s="4">
        <v>95997.6</v>
      </c>
      <c r="J247" s="4">
        <v>0</v>
      </c>
      <c r="K247" s="5">
        <v>0</v>
      </c>
      <c r="L247" s="11">
        <v>95997.6</v>
      </c>
      <c r="M247" s="4">
        <v>0</v>
      </c>
      <c r="N247" s="3">
        <v>0</v>
      </c>
    </row>
    <row r="248" spans="1:14" x14ac:dyDescent="0.2">
      <c r="A248" s="2" t="s">
        <v>322</v>
      </c>
      <c r="B248" s="2" t="s">
        <v>139</v>
      </c>
      <c r="C248" s="2" t="s">
        <v>160</v>
      </c>
      <c r="D248" s="2" t="s">
        <v>159</v>
      </c>
      <c r="E248" s="2" t="s">
        <v>162</v>
      </c>
      <c r="F248" s="11">
        <v>1952.52</v>
      </c>
      <c r="G248" s="11">
        <v>735.4</v>
      </c>
      <c r="H248" s="11">
        <v>2687.92</v>
      </c>
      <c r="I248" s="4">
        <v>2687.94</v>
      </c>
      <c r="J248" s="4">
        <v>0</v>
      </c>
      <c r="K248" s="5">
        <v>0</v>
      </c>
      <c r="L248" s="11">
        <v>2687.94</v>
      </c>
      <c r="M248" s="4">
        <v>-0.02</v>
      </c>
      <c r="N248" s="3">
        <v>-6.9999999999999999E-6</v>
      </c>
    </row>
  </sheetData>
  <autoFilter ref="A11:M248" xr:uid="{00000000-0009-0000-0000-000007000000}">
    <sortState xmlns:xlrd2="http://schemas.microsoft.com/office/spreadsheetml/2017/richdata2" ref="A12:M220">
      <sortCondition ref="A11:A219"/>
    </sortState>
  </autoFilter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</sheetPr>
  <dimension ref="A3:M98"/>
  <sheetViews>
    <sheetView topLeftCell="E1" workbookViewId="0">
      <selection activeCell="B4" sqref="B4"/>
    </sheetView>
  </sheetViews>
  <sheetFormatPr defaultRowHeight="12.75" x14ac:dyDescent="0.2"/>
  <cols>
    <col min="1" max="1" width="13.85546875" bestFit="1" customWidth="1"/>
    <col min="2" max="2" width="17.85546875" style="19" bestFit="1" customWidth="1"/>
    <col min="3" max="3" width="17" style="19" bestFit="1" customWidth="1"/>
    <col min="4" max="4" width="20.7109375" style="19" customWidth="1"/>
    <col min="5" max="5" width="17" style="19" bestFit="1" customWidth="1"/>
    <col min="6" max="6" width="19.42578125" style="19" bestFit="1" customWidth="1"/>
    <col min="7" max="7" width="17" style="19" bestFit="1" customWidth="1"/>
    <col min="8" max="8" width="18.140625" style="19" bestFit="1" customWidth="1"/>
    <col min="9" max="9" width="17" style="19" bestFit="1" customWidth="1"/>
    <col min="10" max="10" width="18.42578125" style="19" bestFit="1" customWidth="1"/>
    <col min="11" max="11" width="17" style="19" bestFit="1" customWidth="1"/>
    <col min="12" max="12" width="17.85546875" style="19" bestFit="1" customWidth="1"/>
    <col min="13" max="13" width="36.85546875" bestFit="1" customWidth="1"/>
  </cols>
  <sheetData>
    <row r="3" spans="1:13" s="9" customFormat="1" x14ac:dyDescent="0.2">
      <c r="B3" s="12" t="s">
        <v>270</v>
      </c>
    </row>
    <row r="4" spans="1:13" s="20" customFormat="1" ht="63.75" x14ac:dyDescent="0.2">
      <c r="A4" s="9"/>
      <c r="B4" s="9" t="s">
        <v>163</v>
      </c>
      <c r="C4" s="9"/>
      <c r="D4" s="9" t="s">
        <v>165</v>
      </c>
      <c r="E4" s="9"/>
      <c r="F4" s="9" t="s">
        <v>162</v>
      </c>
      <c r="G4" s="9"/>
      <c r="H4" s="9" t="s">
        <v>158</v>
      </c>
      <c r="I4" s="9"/>
      <c r="J4" s="9" t="s">
        <v>167</v>
      </c>
      <c r="K4" s="9"/>
      <c r="L4" s="9" t="s">
        <v>277</v>
      </c>
      <c r="M4" s="9" t="s">
        <v>276</v>
      </c>
    </row>
    <row r="5" spans="1:13" s="9" customFormat="1" ht="51" x14ac:dyDescent="0.2">
      <c r="A5" s="12" t="s">
        <v>268</v>
      </c>
      <c r="B5" s="9" t="s">
        <v>278</v>
      </c>
      <c r="C5" s="9" t="s">
        <v>271</v>
      </c>
      <c r="D5" s="9" t="s">
        <v>278</v>
      </c>
      <c r="E5" s="9" t="s">
        <v>271</v>
      </c>
      <c r="F5" s="9" t="s">
        <v>278</v>
      </c>
      <c r="G5" s="9" t="s">
        <v>271</v>
      </c>
      <c r="H5" s="9" t="s">
        <v>278</v>
      </c>
      <c r="I5" s="9" t="s">
        <v>271</v>
      </c>
      <c r="J5" s="9" t="s">
        <v>278</v>
      </c>
      <c r="K5" s="9" t="s">
        <v>271</v>
      </c>
    </row>
    <row r="6" spans="1:13" x14ac:dyDescent="0.2">
      <c r="A6" s="1" t="s">
        <v>34</v>
      </c>
      <c r="B6">
        <v>17301</v>
      </c>
      <c r="C6">
        <v>0</v>
      </c>
      <c r="D6">
        <v>1000</v>
      </c>
      <c r="E6">
        <v>0</v>
      </c>
      <c r="F6">
        <v>4768.53</v>
      </c>
      <c r="G6">
        <v>0</v>
      </c>
      <c r="H6">
        <v>51040</v>
      </c>
      <c r="I6">
        <v>0</v>
      </c>
      <c r="J6">
        <v>66249.48</v>
      </c>
      <c r="K6">
        <v>0</v>
      </c>
      <c r="L6">
        <v>140359.01</v>
      </c>
      <c r="M6">
        <v>0</v>
      </c>
    </row>
    <row r="7" spans="1:13" x14ac:dyDescent="0.2">
      <c r="A7" s="1" t="s">
        <v>36</v>
      </c>
      <c r="B7">
        <v>127500</v>
      </c>
      <c r="C7">
        <v>40618.67</v>
      </c>
      <c r="D7"/>
      <c r="E7"/>
      <c r="F7">
        <v>6638</v>
      </c>
      <c r="G7">
        <v>40618.67</v>
      </c>
      <c r="H7">
        <v>56436</v>
      </c>
      <c r="I7">
        <v>40618.67</v>
      </c>
      <c r="J7">
        <v>53138</v>
      </c>
      <c r="K7">
        <v>40618.67</v>
      </c>
      <c r="L7">
        <v>243712</v>
      </c>
      <c r="M7">
        <v>162474.68</v>
      </c>
    </row>
    <row r="8" spans="1:13" x14ac:dyDescent="0.2">
      <c r="A8" s="1" t="s">
        <v>37</v>
      </c>
      <c r="B8">
        <v>42455</v>
      </c>
      <c r="C8">
        <v>30988.83</v>
      </c>
      <c r="D8">
        <v>22000</v>
      </c>
      <c r="E8">
        <v>30988.83</v>
      </c>
      <c r="F8">
        <v>5064</v>
      </c>
      <c r="G8">
        <v>30988.83</v>
      </c>
      <c r="H8">
        <v>85276</v>
      </c>
      <c r="I8">
        <v>30988.83</v>
      </c>
      <c r="J8">
        <v>53138</v>
      </c>
      <c r="K8">
        <v>30988.83</v>
      </c>
      <c r="L8">
        <v>207933</v>
      </c>
      <c r="M8">
        <v>154944.15000000002</v>
      </c>
    </row>
    <row r="9" spans="1:13" x14ac:dyDescent="0.2">
      <c r="A9" s="1" t="s">
        <v>38</v>
      </c>
      <c r="B9">
        <v>92685</v>
      </c>
      <c r="C9">
        <v>0</v>
      </c>
      <c r="D9"/>
      <c r="E9"/>
      <c r="F9">
        <v>3378.2</v>
      </c>
      <c r="G9">
        <v>0</v>
      </c>
      <c r="H9">
        <v>27965</v>
      </c>
      <c r="I9">
        <v>328</v>
      </c>
      <c r="J9"/>
      <c r="K9"/>
      <c r="L9">
        <v>124028.2</v>
      </c>
      <c r="M9">
        <v>328</v>
      </c>
    </row>
    <row r="10" spans="1:13" x14ac:dyDescent="0.2">
      <c r="A10" s="1" t="s">
        <v>40</v>
      </c>
      <c r="B10">
        <v>13176.5</v>
      </c>
      <c r="C10">
        <v>0</v>
      </c>
      <c r="D10"/>
      <c r="E10"/>
      <c r="F10">
        <v>2481.5300000000002</v>
      </c>
      <c r="G10">
        <v>0</v>
      </c>
      <c r="H10">
        <v>9200</v>
      </c>
      <c r="I10">
        <v>320</v>
      </c>
      <c r="J10">
        <v>66249.600000000006</v>
      </c>
      <c r="K10">
        <v>1971.51</v>
      </c>
      <c r="L10">
        <v>91107.63</v>
      </c>
      <c r="M10">
        <v>2291.5100000000002</v>
      </c>
    </row>
    <row r="11" spans="1:13" x14ac:dyDescent="0.2">
      <c r="A11" s="1" t="s">
        <v>97</v>
      </c>
      <c r="B11">
        <v>3000</v>
      </c>
      <c r="C11">
        <v>0</v>
      </c>
      <c r="D11"/>
      <c r="E11"/>
      <c r="F11">
        <v>84</v>
      </c>
      <c r="G11">
        <v>0</v>
      </c>
      <c r="H11"/>
      <c r="I11"/>
      <c r="J11"/>
      <c r="K11"/>
      <c r="L11">
        <v>3084</v>
      </c>
      <c r="M11">
        <v>0</v>
      </c>
    </row>
    <row r="12" spans="1:13" x14ac:dyDescent="0.2">
      <c r="A12" s="1" t="s">
        <v>99</v>
      </c>
      <c r="B12">
        <v>5020</v>
      </c>
      <c r="C12">
        <v>0</v>
      </c>
      <c r="D12"/>
      <c r="E12"/>
      <c r="F12">
        <v>140.56</v>
      </c>
      <c r="G12">
        <v>0</v>
      </c>
      <c r="H12"/>
      <c r="I12"/>
      <c r="J12"/>
      <c r="K12"/>
      <c r="L12">
        <v>5160.5600000000004</v>
      </c>
      <c r="M12">
        <v>0</v>
      </c>
    </row>
    <row r="13" spans="1:13" x14ac:dyDescent="0.2">
      <c r="A13" s="1" t="s">
        <v>101</v>
      </c>
      <c r="B13">
        <v>5600</v>
      </c>
      <c r="C13">
        <v>0</v>
      </c>
      <c r="D13"/>
      <c r="E13"/>
      <c r="F13">
        <v>156.80000000000001</v>
      </c>
      <c r="G13">
        <v>0</v>
      </c>
      <c r="H13"/>
      <c r="I13"/>
      <c r="J13"/>
      <c r="K13"/>
      <c r="L13">
        <v>5756.8</v>
      </c>
      <c r="M13">
        <v>0</v>
      </c>
    </row>
    <row r="14" spans="1:13" x14ac:dyDescent="0.2">
      <c r="A14" s="1" t="s">
        <v>103</v>
      </c>
      <c r="B14">
        <v>4350</v>
      </c>
      <c r="C14">
        <v>0</v>
      </c>
      <c r="D14"/>
      <c r="E14"/>
      <c r="F14">
        <v>241.5</v>
      </c>
      <c r="G14">
        <v>0</v>
      </c>
      <c r="H14">
        <v>4275</v>
      </c>
      <c r="I14">
        <v>12.82</v>
      </c>
      <c r="J14"/>
      <c r="K14"/>
      <c r="L14">
        <v>8866.5</v>
      </c>
      <c r="M14">
        <v>12.82</v>
      </c>
    </row>
    <row r="15" spans="1:13" x14ac:dyDescent="0.2">
      <c r="A15" s="1" t="s">
        <v>105</v>
      </c>
      <c r="B15">
        <v>6644</v>
      </c>
      <c r="C15">
        <v>0</v>
      </c>
      <c r="D15"/>
      <c r="E15"/>
      <c r="F15">
        <v>333.03</v>
      </c>
      <c r="G15">
        <v>0</v>
      </c>
      <c r="H15">
        <v>5250</v>
      </c>
      <c r="I15">
        <v>0</v>
      </c>
      <c r="J15"/>
      <c r="K15"/>
      <c r="L15">
        <v>12227.029999999999</v>
      </c>
      <c r="M15">
        <v>0</v>
      </c>
    </row>
    <row r="16" spans="1:13" x14ac:dyDescent="0.2">
      <c r="A16" s="1" t="s">
        <v>107</v>
      </c>
      <c r="B16">
        <v>1700</v>
      </c>
      <c r="C16">
        <v>0</v>
      </c>
      <c r="D16"/>
      <c r="E16"/>
      <c r="F16">
        <v>47.6</v>
      </c>
      <c r="G16">
        <v>0</v>
      </c>
      <c r="H16"/>
      <c r="I16"/>
      <c r="J16"/>
      <c r="K16"/>
      <c r="L16">
        <v>1747.6</v>
      </c>
      <c r="M16">
        <v>0</v>
      </c>
    </row>
    <row r="17" spans="1:13" x14ac:dyDescent="0.2">
      <c r="A17" s="1" t="s">
        <v>41</v>
      </c>
      <c r="B17">
        <v>101200</v>
      </c>
      <c r="C17">
        <v>0</v>
      </c>
      <c r="D17"/>
      <c r="E17"/>
      <c r="F17">
        <v>10302.290000000001</v>
      </c>
      <c r="G17">
        <v>0</v>
      </c>
      <c r="H17">
        <v>139650.5</v>
      </c>
      <c r="I17">
        <v>718.21</v>
      </c>
      <c r="J17">
        <v>127088.49</v>
      </c>
      <c r="K17">
        <v>3856.82</v>
      </c>
      <c r="L17">
        <v>378241.28000000003</v>
      </c>
      <c r="M17">
        <v>4575.0300000000007</v>
      </c>
    </row>
    <row r="18" spans="1:13" x14ac:dyDescent="0.2">
      <c r="A18" s="1" t="s">
        <v>121</v>
      </c>
      <c r="B18">
        <v>7620</v>
      </c>
      <c r="C18">
        <v>0</v>
      </c>
      <c r="D18"/>
      <c r="E18"/>
      <c r="F18">
        <v>213.36</v>
      </c>
      <c r="G18">
        <v>0</v>
      </c>
      <c r="H18"/>
      <c r="I18"/>
      <c r="J18"/>
      <c r="K18"/>
      <c r="L18">
        <v>7833.36</v>
      </c>
      <c r="M18">
        <v>0</v>
      </c>
    </row>
    <row r="19" spans="1:13" x14ac:dyDescent="0.2">
      <c r="A19" s="1" t="s">
        <v>43</v>
      </c>
      <c r="B19">
        <v>90500</v>
      </c>
      <c r="C19">
        <v>0</v>
      </c>
      <c r="D19"/>
      <c r="E19"/>
      <c r="F19">
        <v>3143.84</v>
      </c>
      <c r="G19">
        <v>0</v>
      </c>
      <c r="H19">
        <v>21780</v>
      </c>
      <c r="I19">
        <v>0</v>
      </c>
      <c r="J19"/>
      <c r="K19"/>
      <c r="L19">
        <v>115423.84</v>
      </c>
      <c r="M19">
        <v>0</v>
      </c>
    </row>
    <row r="20" spans="1:13" x14ac:dyDescent="0.2">
      <c r="A20" s="1" t="s">
        <v>44</v>
      </c>
      <c r="B20">
        <v>361525</v>
      </c>
      <c r="C20">
        <v>275397.33</v>
      </c>
      <c r="D20">
        <v>101000</v>
      </c>
      <c r="E20">
        <v>275397.33</v>
      </c>
      <c r="F20">
        <v>45007</v>
      </c>
      <c r="G20">
        <v>275397.33</v>
      </c>
      <c r="H20">
        <v>429888</v>
      </c>
      <c r="I20">
        <v>275397.33</v>
      </c>
      <c r="J20">
        <v>815964</v>
      </c>
      <c r="K20">
        <v>275397.33</v>
      </c>
      <c r="L20">
        <v>1753384</v>
      </c>
      <c r="M20">
        <v>1376986.6500000001</v>
      </c>
    </row>
    <row r="21" spans="1:13" x14ac:dyDescent="0.2">
      <c r="A21" s="1" t="s">
        <v>45</v>
      </c>
      <c r="B21">
        <v>4500</v>
      </c>
      <c r="C21">
        <v>0</v>
      </c>
      <c r="D21"/>
      <c r="E21"/>
      <c r="F21">
        <v>126</v>
      </c>
      <c r="G21">
        <v>0</v>
      </c>
      <c r="H21"/>
      <c r="I21"/>
      <c r="J21"/>
      <c r="K21"/>
      <c r="L21">
        <v>4626</v>
      </c>
      <c r="M21">
        <v>0</v>
      </c>
    </row>
    <row r="22" spans="1:13" x14ac:dyDescent="0.2">
      <c r="A22" s="1" t="s">
        <v>123</v>
      </c>
      <c r="B22">
        <v>7200</v>
      </c>
      <c r="C22">
        <v>0</v>
      </c>
      <c r="D22"/>
      <c r="E22"/>
      <c r="F22">
        <v>201.6</v>
      </c>
      <c r="G22">
        <v>0</v>
      </c>
      <c r="H22"/>
      <c r="I22"/>
      <c r="J22"/>
      <c r="K22"/>
      <c r="L22">
        <v>7401.6</v>
      </c>
      <c r="M22">
        <v>0</v>
      </c>
    </row>
    <row r="23" spans="1:13" x14ac:dyDescent="0.2">
      <c r="A23" s="1" t="s">
        <v>84</v>
      </c>
      <c r="B23">
        <v>105835</v>
      </c>
      <c r="C23">
        <v>0</v>
      </c>
      <c r="D23"/>
      <c r="E23"/>
      <c r="F23">
        <v>2963.38</v>
      </c>
      <c r="G23">
        <v>0</v>
      </c>
      <c r="H23"/>
      <c r="I23"/>
      <c r="J23"/>
      <c r="K23"/>
      <c r="L23">
        <v>108798.38</v>
      </c>
      <c r="M23">
        <v>0</v>
      </c>
    </row>
    <row r="24" spans="1:13" x14ac:dyDescent="0.2">
      <c r="A24" s="1" t="s">
        <v>125</v>
      </c>
      <c r="B24">
        <v>2188</v>
      </c>
      <c r="C24">
        <v>0</v>
      </c>
      <c r="D24"/>
      <c r="E24"/>
      <c r="F24">
        <v>204.62</v>
      </c>
      <c r="G24">
        <v>0</v>
      </c>
      <c r="H24">
        <v>5120</v>
      </c>
      <c r="I24">
        <v>0</v>
      </c>
      <c r="J24"/>
      <c r="K24"/>
      <c r="L24">
        <v>7512.62</v>
      </c>
      <c r="M24">
        <v>0</v>
      </c>
    </row>
    <row r="25" spans="1:13" x14ac:dyDescent="0.2">
      <c r="A25" s="1" t="s">
        <v>85</v>
      </c>
      <c r="B25">
        <v>5000</v>
      </c>
      <c r="C25">
        <v>0</v>
      </c>
      <c r="D25"/>
      <c r="E25"/>
      <c r="F25">
        <v>140</v>
      </c>
      <c r="G25">
        <v>0</v>
      </c>
      <c r="H25"/>
      <c r="I25"/>
      <c r="J25"/>
      <c r="K25"/>
      <c r="L25">
        <v>5140</v>
      </c>
      <c r="M25">
        <v>0</v>
      </c>
    </row>
    <row r="26" spans="1:13" x14ac:dyDescent="0.2">
      <c r="A26" s="1" t="s">
        <v>109</v>
      </c>
      <c r="B26">
        <v>19615</v>
      </c>
      <c r="C26">
        <v>0</v>
      </c>
      <c r="D26"/>
      <c r="E26"/>
      <c r="F26">
        <v>549.22</v>
      </c>
      <c r="G26">
        <v>0</v>
      </c>
      <c r="H26"/>
      <c r="I26"/>
      <c r="J26"/>
      <c r="K26"/>
      <c r="L26">
        <v>20164.22</v>
      </c>
      <c r="M26">
        <v>0</v>
      </c>
    </row>
    <row r="27" spans="1:13" x14ac:dyDescent="0.2">
      <c r="A27" s="1" t="s">
        <v>127</v>
      </c>
      <c r="B27">
        <v>20700</v>
      </c>
      <c r="C27">
        <v>0</v>
      </c>
      <c r="D27"/>
      <c r="E27"/>
      <c r="F27">
        <v>579.6</v>
      </c>
      <c r="G27">
        <v>0</v>
      </c>
      <c r="H27"/>
      <c r="I27"/>
      <c r="J27"/>
      <c r="K27"/>
      <c r="L27">
        <v>21279.599999999999</v>
      </c>
      <c r="M27">
        <v>0</v>
      </c>
    </row>
    <row r="28" spans="1:13" x14ac:dyDescent="0.2">
      <c r="A28" s="1" t="s">
        <v>129</v>
      </c>
      <c r="B28">
        <v>12000</v>
      </c>
      <c r="C28">
        <v>0</v>
      </c>
      <c r="D28"/>
      <c r="E28"/>
      <c r="F28">
        <v>336</v>
      </c>
      <c r="G28">
        <v>0</v>
      </c>
      <c r="H28"/>
      <c r="I28"/>
      <c r="J28"/>
      <c r="K28"/>
      <c r="L28">
        <v>12336</v>
      </c>
      <c r="M28">
        <v>0</v>
      </c>
    </row>
    <row r="29" spans="1:13" x14ac:dyDescent="0.2">
      <c r="A29" s="1" t="s">
        <v>86</v>
      </c>
      <c r="B29">
        <v>31900</v>
      </c>
      <c r="C29">
        <v>0</v>
      </c>
      <c r="D29"/>
      <c r="E29"/>
      <c r="F29">
        <v>1449.36</v>
      </c>
      <c r="G29">
        <v>0</v>
      </c>
      <c r="H29">
        <v>19863</v>
      </c>
      <c r="I29">
        <v>369.06</v>
      </c>
      <c r="J29"/>
      <c r="K29"/>
      <c r="L29">
        <v>53212.36</v>
      </c>
      <c r="M29">
        <v>369.06</v>
      </c>
    </row>
    <row r="30" spans="1:13" x14ac:dyDescent="0.2">
      <c r="A30" s="1" t="s">
        <v>131</v>
      </c>
      <c r="B30">
        <v>4000</v>
      </c>
      <c r="C30">
        <v>0</v>
      </c>
      <c r="D30"/>
      <c r="E30"/>
      <c r="F30">
        <v>112</v>
      </c>
      <c r="G30">
        <v>0</v>
      </c>
      <c r="H30"/>
      <c r="I30"/>
      <c r="J30"/>
      <c r="K30"/>
      <c r="L30">
        <v>4112</v>
      </c>
      <c r="M30">
        <v>0</v>
      </c>
    </row>
    <row r="31" spans="1:13" x14ac:dyDescent="0.2">
      <c r="A31" s="1" t="s">
        <v>133</v>
      </c>
      <c r="B31">
        <v>9150</v>
      </c>
      <c r="C31">
        <v>0</v>
      </c>
      <c r="D31"/>
      <c r="E31"/>
      <c r="F31">
        <v>256.2</v>
      </c>
      <c r="G31">
        <v>0</v>
      </c>
      <c r="H31"/>
      <c r="I31"/>
      <c r="J31"/>
      <c r="K31"/>
      <c r="L31">
        <v>9406.2000000000007</v>
      </c>
      <c r="M31">
        <v>0</v>
      </c>
    </row>
    <row r="32" spans="1:13" x14ac:dyDescent="0.2">
      <c r="A32" s="1" t="s">
        <v>111</v>
      </c>
      <c r="B32">
        <v>15000</v>
      </c>
      <c r="C32">
        <v>0</v>
      </c>
      <c r="D32"/>
      <c r="E32"/>
      <c r="F32">
        <v>420</v>
      </c>
      <c r="G32">
        <v>0</v>
      </c>
      <c r="H32"/>
      <c r="I32"/>
      <c r="J32"/>
      <c r="K32"/>
      <c r="L32">
        <v>15420</v>
      </c>
      <c r="M32">
        <v>0</v>
      </c>
    </row>
    <row r="33" spans="1:13" x14ac:dyDescent="0.2">
      <c r="A33" s="1" t="s">
        <v>135</v>
      </c>
      <c r="B33">
        <v>24800</v>
      </c>
      <c r="C33">
        <v>0</v>
      </c>
      <c r="D33"/>
      <c r="E33"/>
      <c r="F33">
        <v>694.4</v>
      </c>
      <c r="G33">
        <v>0</v>
      </c>
      <c r="H33"/>
      <c r="I33"/>
      <c r="J33"/>
      <c r="K33"/>
      <c r="L33">
        <v>25494.400000000001</v>
      </c>
      <c r="M33">
        <v>0</v>
      </c>
    </row>
    <row r="34" spans="1:13" x14ac:dyDescent="0.2">
      <c r="A34" s="1" t="s">
        <v>113</v>
      </c>
      <c r="B34">
        <v>750</v>
      </c>
      <c r="C34">
        <v>0</v>
      </c>
      <c r="D34"/>
      <c r="E34"/>
      <c r="F34">
        <v>2450.14</v>
      </c>
      <c r="G34">
        <v>0</v>
      </c>
      <c r="H34">
        <v>86755</v>
      </c>
      <c r="I34">
        <v>1966.7</v>
      </c>
      <c r="J34"/>
      <c r="K34"/>
      <c r="L34">
        <v>89955.14</v>
      </c>
      <c r="M34">
        <v>1966.7</v>
      </c>
    </row>
    <row r="35" spans="1:13" x14ac:dyDescent="0.2">
      <c r="A35" s="1" t="s">
        <v>87</v>
      </c>
      <c r="B35">
        <v>400</v>
      </c>
      <c r="C35">
        <v>0</v>
      </c>
      <c r="D35"/>
      <c r="E35"/>
      <c r="F35">
        <v>3248.62</v>
      </c>
      <c r="G35">
        <v>0</v>
      </c>
      <c r="H35">
        <v>115622</v>
      </c>
      <c r="I35">
        <v>1721.57</v>
      </c>
      <c r="J35"/>
      <c r="K35"/>
      <c r="L35">
        <v>119270.62</v>
      </c>
      <c r="M35">
        <v>1721.57</v>
      </c>
    </row>
    <row r="36" spans="1:13" x14ac:dyDescent="0.2">
      <c r="A36" s="1" t="s">
        <v>88</v>
      </c>
      <c r="B36">
        <v>8000</v>
      </c>
      <c r="C36">
        <v>0</v>
      </c>
      <c r="D36"/>
      <c r="E36"/>
      <c r="F36">
        <v>224</v>
      </c>
      <c r="G36">
        <v>0</v>
      </c>
      <c r="H36"/>
      <c r="I36"/>
      <c r="J36"/>
      <c r="K36"/>
      <c r="L36">
        <v>8224</v>
      </c>
      <c r="M36">
        <v>0</v>
      </c>
    </row>
    <row r="37" spans="1:13" x14ac:dyDescent="0.2">
      <c r="A37" s="1" t="s">
        <v>89</v>
      </c>
      <c r="B37">
        <v>47500</v>
      </c>
      <c r="C37">
        <v>0</v>
      </c>
      <c r="D37"/>
      <c r="E37"/>
      <c r="F37">
        <v>3423.28</v>
      </c>
      <c r="G37">
        <v>0</v>
      </c>
      <c r="H37">
        <v>74760</v>
      </c>
      <c r="I37">
        <v>0</v>
      </c>
      <c r="J37"/>
      <c r="K37"/>
      <c r="L37">
        <v>125683.28</v>
      </c>
      <c r="M37">
        <v>0</v>
      </c>
    </row>
    <row r="38" spans="1:13" x14ac:dyDescent="0.2">
      <c r="A38" s="1" t="s">
        <v>115</v>
      </c>
      <c r="B38">
        <v>3400</v>
      </c>
      <c r="C38">
        <v>0</v>
      </c>
      <c r="D38"/>
      <c r="E38"/>
      <c r="F38">
        <v>95.2</v>
      </c>
      <c r="G38">
        <v>0</v>
      </c>
      <c r="H38"/>
      <c r="I38"/>
      <c r="J38"/>
      <c r="K38"/>
      <c r="L38">
        <v>3495.2</v>
      </c>
      <c r="M38">
        <v>0</v>
      </c>
    </row>
    <row r="39" spans="1:13" x14ac:dyDescent="0.2">
      <c r="A39" s="1" t="s">
        <v>90</v>
      </c>
      <c r="B39">
        <v>30000</v>
      </c>
      <c r="C39">
        <v>0</v>
      </c>
      <c r="D39"/>
      <c r="E39"/>
      <c r="F39">
        <v>840</v>
      </c>
      <c r="G39">
        <v>0</v>
      </c>
      <c r="H39"/>
      <c r="I39"/>
      <c r="J39"/>
      <c r="K39"/>
      <c r="L39">
        <v>30840</v>
      </c>
      <c r="M39">
        <v>0</v>
      </c>
    </row>
    <row r="40" spans="1:13" x14ac:dyDescent="0.2">
      <c r="A40" s="1" t="s">
        <v>91</v>
      </c>
      <c r="B40">
        <v>172000</v>
      </c>
      <c r="C40">
        <v>0</v>
      </c>
      <c r="D40"/>
      <c r="E40"/>
      <c r="F40">
        <v>4816</v>
      </c>
      <c r="G40">
        <v>0</v>
      </c>
      <c r="H40"/>
      <c r="I40"/>
      <c r="J40"/>
      <c r="K40"/>
      <c r="L40">
        <v>176816</v>
      </c>
      <c r="M40">
        <v>0</v>
      </c>
    </row>
    <row r="41" spans="1:13" x14ac:dyDescent="0.2">
      <c r="A41" s="1" t="s">
        <v>117</v>
      </c>
      <c r="B41">
        <v>3216</v>
      </c>
      <c r="C41">
        <v>0</v>
      </c>
      <c r="D41"/>
      <c r="E41"/>
      <c r="F41">
        <v>90.05</v>
      </c>
      <c r="G41">
        <v>0</v>
      </c>
      <c r="H41"/>
      <c r="I41"/>
      <c r="J41"/>
      <c r="K41"/>
      <c r="L41">
        <v>3306.05</v>
      </c>
      <c r="M41">
        <v>0</v>
      </c>
    </row>
    <row r="42" spans="1:13" x14ac:dyDescent="0.2">
      <c r="A42" s="1" t="s">
        <v>92</v>
      </c>
      <c r="B42">
        <v>14000</v>
      </c>
      <c r="C42">
        <v>0</v>
      </c>
      <c r="D42"/>
      <c r="E42"/>
      <c r="F42">
        <v>392</v>
      </c>
      <c r="G42">
        <v>0</v>
      </c>
      <c r="H42">
        <v>0</v>
      </c>
      <c r="I42">
        <v>0</v>
      </c>
      <c r="J42"/>
      <c r="K42"/>
      <c r="L42">
        <v>14392</v>
      </c>
      <c r="M42">
        <v>0</v>
      </c>
    </row>
    <row r="43" spans="1:13" x14ac:dyDescent="0.2">
      <c r="A43" s="1" t="s">
        <v>93</v>
      </c>
      <c r="B43">
        <v>14500</v>
      </c>
      <c r="C43">
        <v>0</v>
      </c>
      <c r="D43"/>
      <c r="E43"/>
      <c r="F43">
        <v>642.88</v>
      </c>
      <c r="G43">
        <v>0</v>
      </c>
      <c r="H43">
        <v>8460</v>
      </c>
      <c r="I43">
        <v>0</v>
      </c>
      <c r="J43"/>
      <c r="K43"/>
      <c r="L43">
        <v>23602.879999999997</v>
      </c>
      <c r="M43">
        <v>0</v>
      </c>
    </row>
    <row r="44" spans="1:13" x14ac:dyDescent="0.2">
      <c r="A44" s="1" t="s">
        <v>94</v>
      </c>
      <c r="B44">
        <v>101124</v>
      </c>
      <c r="C44">
        <v>0</v>
      </c>
      <c r="D44"/>
      <c r="E44"/>
      <c r="F44">
        <v>3991.12</v>
      </c>
      <c r="G44">
        <v>0</v>
      </c>
      <c r="H44">
        <v>41416</v>
      </c>
      <c r="I44">
        <v>88.62</v>
      </c>
      <c r="J44"/>
      <c r="K44"/>
      <c r="L44">
        <v>146531.12</v>
      </c>
      <c r="M44">
        <v>88.62</v>
      </c>
    </row>
    <row r="45" spans="1:13" x14ac:dyDescent="0.2">
      <c r="A45" s="1" t="s">
        <v>119</v>
      </c>
      <c r="B45">
        <v>40500</v>
      </c>
      <c r="C45">
        <v>0</v>
      </c>
      <c r="D45"/>
      <c r="E45"/>
      <c r="F45">
        <v>1134</v>
      </c>
      <c r="G45">
        <v>0</v>
      </c>
      <c r="H45"/>
      <c r="I45"/>
      <c r="J45"/>
      <c r="K45"/>
      <c r="L45">
        <v>41634</v>
      </c>
      <c r="M45">
        <v>0</v>
      </c>
    </row>
    <row r="46" spans="1:13" x14ac:dyDescent="0.2">
      <c r="A46" s="1" t="s">
        <v>137</v>
      </c>
      <c r="B46">
        <v>7136</v>
      </c>
      <c r="C46">
        <v>127.95</v>
      </c>
      <c r="D46"/>
      <c r="E46"/>
      <c r="F46">
        <v>1847.33</v>
      </c>
      <c r="G46">
        <v>0</v>
      </c>
      <c r="H46">
        <v>58840</v>
      </c>
      <c r="I46">
        <v>0</v>
      </c>
      <c r="J46"/>
      <c r="K46"/>
      <c r="L46">
        <v>67823.33</v>
      </c>
      <c r="M46">
        <v>127.95</v>
      </c>
    </row>
    <row r="47" spans="1:13" x14ac:dyDescent="0.2">
      <c r="A47" s="1" t="s">
        <v>95</v>
      </c>
      <c r="B47">
        <v>20000</v>
      </c>
      <c r="C47">
        <v>0</v>
      </c>
      <c r="D47"/>
      <c r="E47"/>
      <c r="F47">
        <v>560</v>
      </c>
      <c r="G47">
        <v>0</v>
      </c>
      <c r="H47"/>
      <c r="I47"/>
      <c r="J47"/>
      <c r="K47"/>
      <c r="L47">
        <v>20560</v>
      </c>
      <c r="M47">
        <v>0</v>
      </c>
    </row>
    <row r="48" spans="1:13" x14ac:dyDescent="0.2">
      <c r="A48" s="1" t="s">
        <v>265</v>
      </c>
      <c r="B48">
        <v>1272315</v>
      </c>
      <c r="C48">
        <v>29573.57</v>
      </c>
      <c r="D48"/>
      <c r="E48"/>
      <c r="F48">
        <v>35624.82</v>
      </c>
      <c r="G48">
        <v>0</v>
      </c>
      <c r="H48"/>
      <c r="I48"/>
      <c r="J48"/>
      <c r="K48"/>
      <c r="L48">
        <v>1307939.82</v>
      </c>
      <c r="M48">
        <v>29573.57</v>
      </c>
    </row>
    <row r="49" spans="1:13" x14ac:dyDescent="0.2">
      <c r="A49" s="1" t="s">
        <v>46</v>
      </c>
      <c r="B49">
        <v>73349</v>
      </c>
      <c r="C49">
        <v>0</v>
      </c>
      <c r="D49"/>
      <c r="E49"/>
      <c r="F49">
        <v>2237.4499999999998</v>
      </c>
      <c r="G49">
        <v>0</v>
      </c>
      <c r="H49">
        <v>6560</v>
      </c>
      <c r="I49">
        <v>0</v>
      </c>
      <c r="J49"/>
      <c r="K49"/>
      <c r="L49">
        <v>82146.45</v>
      </c>
      <c r="M49">
        <v>0</v>
      </c>
    </row>
    <row r="50" spans="1:13" x14ac:dyDescent="0.2">
      <c r="A50" s="1" t="s">
        <v>48</v>
      </c>
      <c r="B50">
        <v>369570</v>
      </c>
      <c r="C50">
        <v>0</v>
      </c>
      <c r="D50">
        <v>5000</v>
      </c>
      <c r="E50">
        <v>0</v>
      </c>
      <c r="F50">
        <v>17503.400000000001</v>
      </c>
      <c r="G50">
        <v>0</v>
      </c>
      <c r="H50">
        <v>76980</v>
      </c>
      <c r="I50">
        <v>1174.5</v>
      </c>
      <c r="J50"/>
      <c r="K50"/>
      <c r="L50">
        <v>469053.4</v>
      </c>
      <c r="M50">
        <v>1174.5</v>
      </c>
    </row>
    <row r="51" spans="1:13" x14ac:dyDescent="0.2">
      <c r="A51" s="1" t="s">
        <v>96</v>
      </c>
      <c r="B51">
        <v>17000</v>
      </c>
      <c r="C51">
        <v>0</v>
      </c>
      <c r="D51"/>
      <c r="E51"/>
      <c r="F51">
        <v>2751.97</v>
      </c>
      <c r="G51">
        <v>0</v>
      </c>
      <c r="H51">
        <v>15035</v>
      </c>
      <c r="I51">
        <v>541.38</v>
      </c>
      <c r="J51">
        <v>66249.600000000006</v>
      </c>
      <c r="K51">
        <v>1848.28</v>
      </c>
      <c r="L51">
        <v>101036.57</v>
      </c>
      <c r="M51">
        <v>2389.66</v>
      </c>
    </row>
    <row r="52" spans="1:13" x14ac:dyDescent="0.2">
      <c r="A52" s="1" t="s">
        <v>49</v>
      </c>
      <c r="B52">
        <v>13420</v>
      </c>
      <c r="C52">
        <v>0</v>
      </c>
      <c r="D52"/>
      <c r="E52"/>
      <c r="F52">
        <v>6211.23</v>
      </c>
      <c r="G52">
        <v>0</v>
      </c>
      <c r="H52">
        <v>6170</v>
      </c>
      <c r="I52">
        <v>0</v>
      </c>
      <c r="J52">
        <v>202239.71</v>
      </c>
      <c r="K52">
        <v>2665.01</v>
      </c>
      <c r="L52">
        <v>228040.94</v>
      </c>
      <c r="M52">
        <v>2665.01</v>
      </c>
    </row>
    <row r="53" spans="1:13" x14ac:dyDescent="0.2">
      <c r="A53" s="1" t="s">
        <v>50</v>
      </c>
      <c r="B53">
        <v>26250</v>
      </c>
      <c r="C53">
        <v>0</v>
      </c>
      <c r="D53"/>
      <c r="E53"/>
      <c r="F53">
        <v>1017.24</v>
      </c>
      <c r="G53">
        <v>0</v>
      </c>
      <c r="H53">
        <v>10080</v>
      </c>
      <c r="I53">
        <v>0</v>
      </c>
      <c r="J53"/>
      <c r="K53"/>
      <c r="L53">
        <v>37347.240000000005</v>
      </c>
      <c r="M53">
        <v>0</v>
      </c>
    </row>
    <row r="54" spans="1:13" x14ac:dyDescent="0.2">
      <c r="A54" s="1" t="s">
        <v>51</v>
      </c>
      <c r="B54">
        <v>31800</v>
      </c>
      <c r="C54">
        <v>0</v>
      </c>
      <c r="D54"/>
      <c r="E54"/>
      <c r="F54">
        <v>890.4</v>
      </c>
      <c r="G54">
        <v>0</v>
      </c>
      <c r="H54"/>
      <c r="I54"/>
      <c r="J54"/>
      <c r="K54"/>
      <c r="L54">
        <v>32690.400000000001</v>
      </c>
      <c r="M54">
        <v>0</v>
      </c>
    </row>
    <row r="55" spans="1:13" x14ac:dyDescent="0.2">
      <c r="A55" s="1" t="s">
        <v>53</v>
      </c>
      <c r="B55">
        <v>154486</v>
      </c>
      <c r="C55">
        <v>0</v>
      </c>
      <c r="D55"/>
      <c r="E55"/>
      <c r="F55">
        <v>5397.7</v>
      </c>
      <c r="G55">
        <v>0</v>
      </c>
      <c r="H55">
        <v>38289</v>
      </c>
      <c r="I55">
        <v>432</v>
      </c>
      <c r="J55"/>
      <c r="K55"/>
      <c r="L55">
        <v>198172.7</v>
      </c>
      <c r="M55">
        <v>432</v>
      </c>
    </row>
    <row r="56" spans="1:13" x14ac:dyDescent="0.2">
      <c r="A56" s="1" t="s">
        <v>31</v>
      </c>
      <c r="B56">
        <v>174500</v>
      </c>
      <c r="C56">
        <v>0</v>
      </c>
      <c r="D56"/>
      <c r="E56"/>
      <c r="F56">
        <v>5602.8</v>
      </c>
      <c r="G56">
        <v>0</v>
      </c>
      <c r="H56">
        <v>25600</v>
      </c>
      <c r="I56">
        <v>350.5</v>
      </c>
      <c r="J56"/>
      <c r="K56"/>
      <c r="L56">
        <v>205702.8</v>
      </c>
      <c r="M56">
        <v>350.5</v>
      </c>
    </row>
    <row r="57" spans="1:13" x14ac:dyDescent="0.2">
      <c r="A57" s="1" t="s">
        <v>55</v>
      </c>
      <c r="B57">
        <v>13800</v>
      </c>
      <c r="C57">
        <v>0</v>
      </c>
      <c r="D57"/>
      <c r="E57"/>
      <c r="F57">
        <v>2241.39</v>
      </c>
      <c r="G57">
        <v>0</v>
      </c>
      <c r="H57"/>
      <c r="I57"/>
      <c r="J57">
        <v>66249.600000000006</v>
      </c>
      <c r="K57">
        <v>1962.23</v>
      </c>
      <c r="L57">
        <v>82290.990000000005</v>
      </c>
      <c r="M57">
        <v>1962.23</v>
      </c>
    </row>
    <row r="58" spans="1:13" x14ac:dyDescent="0.2">
      <c r="A58" s="1" t="s">
        <v>56</v>
      </c>
      <c r="B58">
        <v>12000</v>
      </c>
      <c r="C58">
        <v>0</v>
      </c>
      <c r="D58"/>
      <c r="E58"/>
      <c r="F58">
        <v>336</v>
      </c>
      <c r="G58">
        <v>0</v>
      </c>
      <c r="H58"/>
      <c r="I58"/>
      <c r="J58"/>
      <c r="K58"/>
      <c r="L58">
        <v>12336</v>
      </c>
      <c r="M58">
        <v>0</v>
      </c>
    </row>
    <row r="59" spans="1:13" x14ac:dyDescent="0.2">
      <c r="A59" s="1" t="s">
        <v>58</v>
      </c>
      <c r="B59">
        <v>23860</v>
      </c>
      <c r="C59">
        <v>0</v>
      </c>
      <c r="D59"/>
      <c r="E59"/>
      <c r="F59">
        <v>2716.27</v>
      </c>
      <c r="G59">
        <v>0</v>
      </c>
      <c r="H59">
        <v>6900</v>
      </c>
      <c r="I59">
        <v>-60</v>
      </c>
      <c r="J59">
        <v>66249.600000000006</v>
      </c>
      <c r="K59">
        <v>1997.03</v>
      </c>
      <c r="L59">
        <v>99725.87000000001</v>
      </c>
      <c r="M59">
        <v>1937.03</v>
      </c>
    </row>
    <row r="60" spans="1:13" x14ac:dyDescent="0.2">
      <c r="A60" s="1" t="s">
        <v>59</v>
      </c>
      <c r="B60">
        <v>9925</v>
      </c>
      <c r="C60">
        <v>0</v>
      </c>
      <c r="D60"/>
      <c r="E60"/>
      <c r="F60">
        <v>277.89999999999998</v>
      </c>
      <c r="G60">
        <v>0</v>
      </c>
      <c r="H60"/>
      <c r="I60"/>
      <c r="J60"/>
      <c r="K60"/>
      <c r="L60">
        <v>10202.9</v>
      </c>
      <c r="M60">
        <v>0</v>
      </c>
    </row>
    <row r="61" spans="1:13" x14ac:dyDescent="0.2">
      <c r="A61" s="1" t="s">
        <v>60</v>
      </c>
      <c r="B61">
        <v>60000</v>
      </c>
      <c r="C61">
        <v>0</v>
      </c>
      <c r="D61"/>
      <c r="E61"/>
      <c r="F61">
        <v>1680</v>
      </c>
      <c r="G61">
        <v>0</v>
      </c>
      <c r="H61"/>
      <c r="I61"/>
      <c r="J61"/>
      <c r="K61"/>
      <c r="L61">
        <v>61680</v>
      </c>
      <c r="M61">
        <v>0</v>
      </c>
    </row>
    <row r="62" spans="1:13" x14ac:dyDescent="0.2">
      <c r="A62" s="1" t="s">
        <v>61</v>
      </c>
      <c r="B62">
        <v>30000</v>
      </c>
      <c r="C62">
        <v>0</v>
      </c>
      <c r="D62"/>
      <c r="E62"/>
      <c r="F62">
        <v>1890.84</v>
      </c>
      <c r="G62">
        <v>0</v>
      </c>
      <c r="H62">
        <v>37530</v>
      </c>
      <c r="I62">
        <v>12.6</v>
      </c>
      <c r="J62"/>
      <c r="K62"/>
      <c r="L62">
        <v>69420.84</v>
      </c>
      <c r="M62">
        <v>12.6</v>
      </c>
    </row>
    <row r="63" spans="1:13" x14ac:dyDescent="0.2">
      <c r="A63" s="1" t="s">
        <v>62</v>
      </c>
      <c r="B63">
        <v>22000</v>
      </c>
      <c r="C63">
        <v>0</v>
      </c>
      <c r="D63"/>
      <c r="E63"/>
      <c r="F63">
        <v>616</v>
      </c>
      <c r="G63">
        <v>0</v>
      </c>
      <c r="H63"/>
      <c r="I63"/>
      <c r="J63"/>
      <c r="K63"/>
      <c r="L63">
        <v>22616</v>
      </c>
      <c r="M63">
        <v>0</v>
      </c>
    </row>
    <row r="64" spans="1:13" x14ac:dyDescent="0.2">
      <c r="A64" s="1" t="s">
        <v>63</v>
      </c>
      <c r="B64">
        <v>6358</v>
      </c>
      <c r="C64">
        <v>1788.79</v>
      </c>
      <c r="D64"/>
      <c r="E64"/>
      <c r="F64">
        <v>5440.75</v>
      </c>
      <c r="G64">
        <v>0</v>
      </c>
      <c r="H64">
        <v>29005</v>
      </c>
      <c r="I64">
        <v>-124.8</v>
      </c>
      <c r="J64">
        <v>158949.59</v>
      </c>
      <c r="K64">
        <v>4729.93</v>
      </c>
      <c r="L64">
        <v>199753.34</v>
      </c>
      <c r="M64">
        <v>6393.92</v>
      </c>
    </row>
    <row r="65" spans="1:13" x14ac:dyDescent="0.2">
      <c r="A65" s="1" t="s">
        <v>65</v>
      </c>
      <c r="B65">
        <v>4000</v>
      </c>
      <c r="C65">
        <v>0</v>
      </c>
      <c r="D65"/>
      <c r="E65"/>
      <c r="F65">
        <v>492.52</v>
      </c>
      <c r="G65">
        <v>0</v>
      </c>
      <c r="H65">
        <v>13590</v>
      </c>
      <c r="I65">
        <v>173.5</v>
      </c>
      <c r="J65"/>
      <c r="K65"/>
      <c r="L65">
        <v>18082.52</v>
      </c>
      <c r="M65">
        <v>173.5</v>
      </c>
    </row>
    <row r="66" spans="1:13" x14ac:dyDescent="0.2">
      <c r="A66" s="1" t="s">
        <v>66</v>
      </c>
      <c r="B66">
        <v>1200</v>
      </c>
      <c r="C66">
        <v>0</v>
      </c>
      <c r="D66"/>
      <c r="E66"/>
      <c r="F66">
        <v>196.14</v>
      </c>
      <c r="G66">
        <v>0</v>
      </c>
      <c r="H66">
        <v>5805</v>
      </c>
      <c r="I66">
        <v>0</v>
      </c>
      <c r="J66"/>
      <c r="K66"/>
      <c r="L66">
        <v>7201.1399999999994</v>
      </c>
      <c r="M66">
        <v>0</v>
      </c>
    </row>
    <row r="67" spans="1:13" x14ac:dyDescent="0.2">
      <c r="A67" s="1" t="s">
        <v>67</v>
      </c>
      <c r="B67">
        <v>35000</v>
      </c>
      <c r="C67">
        <v>0</v>
      </c>
      <c r="D67"/>
      <c r="E67"/>
      <c r="F67">
        <v>2038.4</v>
      </c>
      <c r="G67">
        <v>0</v>
      </c>
      <c r="H67">
        <v>37800</v>
      </c>
      <c r="I67">
        <v>499.3</v>
      </c>
      <c r="J67"/>
      <c r="K67"/>
      <c r="L67">
        <v>74838.399999999994</v>
      </c>
      <c r="M67">
        <v>499.3</v>
      </c>
    </row>
    <row r="68" spans="1:13" x14ac:dyDescent="0.2">
      <c r="A68" s="1" t="s">
        <v>68</v>
      </c>
      <c r="B68">
        <v>26575</v>
      </c>
      <c r="C68">
        <v>0</v>
      </c>
      <c r="D68"/>
      <c r="E68"/>
      <c r="F68">
        <v>4505.9399999999996</v>
      </c>
      <c r="G68">
        <v>0</v>
      </c>
      <c r="H68">
        <v>8800</v>
      </c>
      <c r="I68">
        <v>0</v>
      </c>
      <c r="J68">
        <v>125551.27</v>
      </c>
      <c r="K68">
        <v>1332.3</v>
      </c>
      <c r="L68">
        <v>165432.21000000002</v>
      </c>
      <c r="M68">
        <v>1332.3</v>
      </c>
    </row>
    <row r="69" spans="1:13" x14ac:dyDescent="0.2">
      <c r="A69" s="1" t="s">
        <v>70</v>
      </c>
      <c r="B69">
        <v>1500</v>
      </c>
      <c r="C69">
        <v>0</v>
      </c>
      <c r="D69"/>
      <c r="E69"/>
      <c r="F69">
        <v>42</v>
      </c>
      <c r="G69">
        <v>0</v>
      </c>
      <c r="H69"/>
      <c r="I69"/>
      <c r="J69"/>
      <c r="K69"/>
      <c r="L69">
        <v>1542</v>
      </c>
      <c r="M69">
        <v>0</v>
      </c>
    </row>
    <row r="70" spans="1:13" x14ac:dyDescent="0.2">
      <c r="A70" s="1" t="s">
        <v>71</v>
      </c>
      <c r="B70">
        <v>16000</v>
      </c>
      <c r="C70">
        <v>0</v>
      </c>
      <c r="D70"/>
      <c r="E70"/>
      <c r="F70">
        <v>448</v>
      </c>
      <c r="G70">
        <v>0</v>
      </c>
      <c r="H70"/>
      <c r="I70"/>
      <c r="J70"/>
      <c r="K70"/>
      <c r="L70">
        <v>16448</v>
      </c>
      <c r="M70">
        <v>0</v>
      </c>
    </row>
    <row r="71" spans="1:13" x14ac:dyDescent="0.2">
      <c r="A71" s="1" t="s">
        <v>72</v>
      </c>
      <c r="B71">
        <v>64089</v>
      </c>
      <c r="C71">
        <v>0</v>
      </c>
      <c r="D71"/>
      <c r="E71"/>
      <c r="F71">
        <v>1794.49</v>
      </c>
      <c r="G71">
        <v>0</v>
      </c>
      <c r="H71"/>
      <c r="I71"/>
      <c r="J71"/>
      <c r="K71"/>
      <c r="L71">
        <v>65883.490000000005</v>
      </c>
      <c r="M71">
        <v>0</v>
      </c>
    </row>
    <row r="72" spans="1:13" x14ac:dyDescent="0.2">
      <c r="A72" s="1" t="s">
        <v>73</v>
      </c>
      <c r="B72">
        <v>13230</v>
      </c>
      <c r="C72">
        <v>0</v>
      </c>
      <c r="D72"/>
      <c r="E72"/>
      <c r="F72">
        <v>1297.8</v>
      </c>
      <c r="G72">
        <v>0</v>
      </c>
      <c r="H72">
        <v>33120</v>
      </c>
      <c r="I72">
        <v>739.09</v>
      </c>
      <c r="J72"/>
      <c r="K72"/>
      <c r="L72">
        <v>47647.8</v>
      </c>
      <c r="M72">
        <v>739.09</v>
      </c>
    </row>
    <row r="73" spans="1:13" x14ac:dyDescent="0.2">
      <c r="A73" s="1" t="s">
        <v>74</v>
      </c>
      <c r="B73">
        <v>12500</v>
      </c>
      <c r="C73">
        <v>0</v>
      </c>
      <c r="D73"/>
      <c r="E73"/>
      <c r="F73">
        <v>2581.04</v>
      </c>
      <c r="G73">
        <v>0</v>
      </c>
      <c r="H73">
        <v>79680</v>
      </c>
      <c r="I73">
        <v>2966.93</v>
      </c>
      <c r="J73"/>
      <c r="K73"/>
      <c r="L73">
        <v>94761.040000000008</v>
      </c>
      <c r="M73">
        <v>2966.93</v>
      </c>
    </row>
    <row r="74" spans="1:13" x14ac:dyDescent="0.2">
      <c r="A74" s="1" t="s">
        <v>75</v>
      </c>
      <c r="B74">
        <v>10750</v>
      </c>
      <c r="C74">
        <v>0</v>
      </c>
      <c r="D74"/>
      <c r="E74"/>
      <c r="F74">
        <v>301</v>
      </c>
      <c r="G74">
        <v>0</v>
      </c>
      <c r="H74"/>
      <c r="I74"/>
      <c r="J74"/>
      <c r="K74"/>
      <c r="L74">
        <v>11051</v>
      </c>
      <c r="M74">
        <v>0</v>
      </c>
    </row>
    <row r="75" spans="1:13" x14ac:dyDescent="0.2">
      <c r="A75" s="1" t="s">
        <v>76</v>
      </c>
      <c r="B75">
        <v>10500</v>
      </c>
      <c r="C75">
        <v>0</v>
      </c>
      <c r="D75"/>
      <c r="E75"/>
      <c r="F75">
        <v>294</v>
      </c>
      <c r="G75">
        <v>0</v>
      </c>
      <c r="H75"/>
      <c r="I75"/>
      <c r="J75"/>
      <c r="K75"/>
      <c r="L75">
        <v>10794</v>
      </c>
      <c r="M75">
        <v>0</v>
      </c>
    </row>
    <row r="76" spans="1:13" x14ac:dyDescent="0.2">
      <c r="A76" s="1" t="s">
        <v>78</v>
      </c>
      <c r="B76">
        <v>15000</v>
      </c>
      <c r="C76">
        <v>0</v>
      </c>
      <c r="D76"/>
      <c r="E76"/>
      <c r="F76">
        <v>420</v>
      </c>
      <c r="G76">
        <v>0</v>
      </c>
      <c r="H76"/>
      <c r="I76"/>
      <c r="J76"/>
      <c r="K76"/>
      <c r="L76">
        <v>15420</v>
      </c>
      <c r="M76">
        <v>0</v>
      </c>
    </row>
    <row r="77" spans="1:13" x14ac:dyDescent="0.2">
      <c r="A77" s="1" t="s">
        <v>79</v>
      </c>
      <c r="B77">
        <v>78528</v>
      </c>
      <c r="C77">
        <v>0</v>
      </c>
      <c r="D77"/>
      <c r="E77"/>
      <c r="F77">
        <v>8131.09</v>
      </c>
      <c r="G77">
        <v>0</v>
      </c>
      <c r="H77">
        <v>37963</v>
      </c>
      <c r="I77">
        <v>0</v>
      </c>
      <c r="J77">
        <v>173905.2</v>
      </c>
      <c r="K77">
        <v>5175.1899999999996</v>
      </c>
      <c r="L77">
        <v>298527.29000000004</v>
      </c>
      <c r="M77">
        <v>5175.1899999999996</v>
      </c>
    </row>
    <row r="78" spans="1:13" x14ac:dyDescent="0.2">
      <c r="A78" s="1" t="s">
        <v>151</v>
      </c>
      <c r="B78">
        <v>4000</v>
      </c>
      <c r="C78">
        <v>0</v>
      </c>
      <c r="D78"/>
      <c r="E78"/>
      <c r="F78">
        <v>112</v>
      </c>
      <c r="G78">
        <v>0</v>
      </c>
      <c r="H78"/>
      <c r="I78"/>
      <c r="J78"/>
      <c r="K78"/>
      <c r="L78">
        <v>4112</v>
      </c>
      <c r="M78">
        <v>0</v>
      </c>
    </row>
    <row r="79" spans="1:13" x14ac:dyDescent="0.2">
      <c r="A79" s="1" t="s">
        <v>152</v>
      </c>
      <c r="B79">
        <v>250000</v>
      </c>
      <c r="C79">
        <v>0</v>
      </c>
      <c r="D79"/>
      <c r="E79"/>
      <c r="F79">
        <v>7000</v>
      </c>
      <c r="G79">
        <v>0</v>
      </c>
      <c r="H79"/>
      <c r="I79"/>
      <c r="J79"/>
      <c r="K79"/>
      <c r="L79">
        <v>257000</v>
      </c>
      <c r="M79">
        <v>0</v>
      </c>
    </row>
    <row r="80" spans="1:13" x14ac:dyDescent="0.2">
      <c r="A80" s="1" t="s">
        <v>153</v>
      </c>
      <c r="B80">
        <v>850000</v>
      </c>
      <c r="C80">
        <v>0</v>
      </c>
      <c r="D80"/>
      <c r="E80"/>
      <c r="F80">
        <v>23800</v>
      </c>
      <c r="G80">
        <v>0</v>
      </c>
      <c r="H80"/>
      <c r="I80"/>
      <c r="J80"/>
      <c r="K80"/>
      <c r="L80">
        <v>873800</v>
      </c>
      <c r="M80">
        <v>0</v>
      </c>
    </row>
    <row r="81" spans="1:13" x14ac:dyDescent="0.2">
      <c r="A81" s="1" t="s">
        <v>141</v>
      </c>
      <c r="B81"/>
      <c r="C81"/>
      <c r="D81"/>
      <c r="E81"/>
      <c r="F81">
        <v>336</v>
      </c>
      <c r="G81">
        <v>0</v>
      </c>
      <c r="H81">
        <v>12000</v>
      </c>
      <c r="I81">
        <v>0</v>
      </c>
      <c r="J81"/>
      <c r="K81"/>
      <c r="L81">
        <v>12336</v>
      </c>
      <c r="M81">
        <v>0</v>
      </c>
    </row>
    <row r="82" spans="1:13" x14ac:dyDescent="0.2">
      <c r="A82" s="1" t="s">
        <v>142</v>
      </c>
      <c r="B82">
        <v>10000</v>
      </c>
      <c r="C82">
        <v>0</v>
      </c>
      <c r="D82"/>
      <c r="E82"/>
      <c r="F82">
        <v>280</v>
      </c>
      <c r="G82">
        <v>0</v>
      </c>
      <c r="H82">
        <v>0</v>
      </c>
      <c r="I82">
        <v>-73.61</v>
      </c>
      <c r="J82"/>
      <c r="K82"/>
      <c r="L82">
        <v>10280</v>
      </c>
      <c r="M82">
        <v>-73.61</v>
      </c>
    </row>
    <row r="83" spans="1:13" x14ac:dyDescent="0.2">
      <c r="A83" s="1" t="s">
        <v>144</v>
      </c>
      <c r="B83">
        <v>15000</v>
      </c>
      <c r="C83">
        <v>0</v>
      </c>
      <c r="D83"/>
      <c r="E83"/>
      <c r="F83">
        <v>420</v>
      </c>
      <c r="G83">
        <v>0</v>
      </c>
      <c r="H83"/>
      <c r="I83"/>
      <c r="J83"/>
      <c r="K83"/>
      <c r="L83">
        <v>15420</v>
      </c>
      <c r="M83">
        <v>0</v>
      </c>
    </row>
    <row r="84" spans="1:13" x14ac:dyDescent="0.2">
      <c r="A84" s="1" t="s">
        <v>145</v>
      </c>
      <c r="B84">
        <v>30000</v>
      </c>
      <c r="C84">
        <v>0</v>
      </c>
      <c r="D84"/>
      <c r="E84"/>
      <c r="F84">
        <v>840</v>
      </c>
      <c r="G84">
        <v>0</v>
      </c>
      <c r="H84"/>
      <c r="I84"/>
      <c r="J84"/>
      <c r="K84"/>
      <c r="L84">
        <v>30840</v>
      </c>
      <c r="M84">
        <v>0</v>
      </c>
    </row>
    <row r="85" spans="1:13" x14ac:dyDescent="0.2">
      <c r="A85" s="1" t="s">
        <v>146</v>
      </c>
      <c r="B85">
        <v>5000</v>
      </c>
      <c r="C85">
        <v>0</v>
      </c>
      <c r="D85"/>
      <c r="E85"/>
      <c r="F85">
        <v>140</v>
      </c>
      <c r="G85">
        <v>0</v>
      </c>
      <c r="H85"/>
      <c r="I85"/>
      <c r="J85"/>
      <c r="K85"/>
      <c r="L85">
        <v>5140</v>
      </c>
      <c r="M85">
        <v>0</v>
      </c>
    </row>
    <row r="86" spans="1:13" x14ac:dyDescent="0.2">
      <c r="A86" s="1" t="s">
        <v>148</v>
      </c>
      <c r="B86">
        <v>1680</v>
      </c>
      <c r="C86">
        <v>0</v>
      </c>
      <c r="D86"/>
      <c r="E86"/>
      <c r="F86">
        <v>47.04</v>
      </c>
      <c r="G86">
        <v>0</v>
      </c>
      <c r="H86"/>
      <c r="I86"/>
      <c r="J86"/>
      <c r="K86"/>
      <c r="L86">
        <v>1727.04</v>
      </c>
      <c r="M86">
        <v>0</v>
      </c>
    </row>
    <row r="87" spans="1:13" x14ac:dyDescent="0.2">
      <c r="A87" s="1" t="s">
        <v>155</v>
      </c>
      <c r="B87">
        <v>22000</v>
      </c>
      <c r="C87">
        <v>0</v>
      </c>
      <c r="D87"/>
      <c r="E87"/>
      <c r="F87">
        <v>616</v>
      </c>
      <c r="G87">
        <v>0</v>
      </c>
      <c r="H87"/>
      <c r="I87"/>
      <c r="J87"/>
      <c r="K87"/>
      <c r="L87">
        <v>22616</v>
      </c>
      <c r="M87">
        <v>0</v>
      </c>
    </row>
    <row r="88" spans="1:13" x14ac:dyDescent="0.2">
      <c r="A88" s="1" t="s">
        <v>156</v>
      </c>
      <c r="B88">
        <v>40000</v>
      </c>
      <c r="C88">
        <v>0</v>
      </c>
      <c r="D88"/>
      <c r="E88"/>
      <c r="F88">
        <v>1120</v>
      </c>
      <c r="G88">
        <v>0</v>
      </c>
      <c r="H88"/>
      <c r="I88"/>
      <c r="J88"/>
      <c r="K88"/>
      <c r="L88">
        <v>41120</v>
      </c>
      <c r="M88">
        <v>0</v>
      </c>
    </row>
    <row r="89" spans="1:13" x14ac:dyDescent="0.2">
      <c r="A89" s="1" t="s">
        <v>157</v>
      </c>
      <c r="B89">
        <v>10500</v>
      </c>
      <c r="C89">
        <v>0</v>
      </c>
      <c r="D89"/>
      <c r="E89"/>
      <c r="F89">
        <v>294</v>
      </c>
      <c r="G89">
        <v>0</v>
      </c>
      <c r="H89"/>
      <c r="I89"/>
      <c r="J89"/>
      <c r="K89"/>
      <c r="L89">
        <v>10794</v>
      </c>
      <c r="M89">
        <v>0</v>
      </c>
    </row>
    <row r="90" spans="1:13" x14ac:dyDescent="0.2">
      <c r="A90" s="1" t="s">
        <v>81</v>
      </c>
      <c r="B90">
        <v>861988</v>
      </c>
      <c r="C90">
        <v>295501.33</v>
      </c>
      <c r="D90">
        <v>88000</v>
      </c>
      <c r="E90">
        <v>295501.33</v>
      </c>
      <c r="F90">
        <v>45895</v>
      </c>
      <c r="G90">
        <v>295501.33</v>
      </c>
      <c r="H90">
        <v>237125</v>
      </c>
      <c r="I90">
        <v>295501.33</v>
      </c>
      <c r="J90">
        <v>540000</v>
      </c>
      <c r="K90">
        <v>295501.33</v>
      </c>
      <c r="L90">
        <v>1773008</v>
      </c>
      <c r="M90">
        <v>1477506.6500000001</v>
      </c>
    </row>
    <row r="91" spans="1:13" x14ac:dyDescent="0.2">
      <c r="A91" s="1" t="s">
        <v>82</v>
      </c>
      <c r="B91">
        <v>65000</v>
      </c>
      <c r="C91">
        <v>0</v>
      </c>
      <c r="D91"/>
      <c r="E91"/>
      <c r="F91">
        <v>2001.44</v>
      </c>
      <c r="G91">
        <v>0</v>
      </c>
      <c r="H91">
        <v>6480</v>
      </c>
      <c r="I91">
        <v>0</v>
      </c>
      <c r="J91"/>
      <c r="K91"/>
      <c r="L91">
        <v>73481.440000000002</v>
      </c>
      <c r="M91">
        <v>0</v>
      </c>
    </row>
    <row r="92" spans="1:13" x14ac:dyDescent="0.2">
      <c r="A92" s="1" t="s">
        <v>150</v>
      </c>
      <c r="B92">
        <v>5000</v>
      </c>
      <c r="C92">
        <v>0</v>
      </c>
      <c r="D92"/>
      <c r="E92"/>
      <c r="F92">
        <v>140</v>
      </c>
      <c r="G92">
        <v>0</v>
      </c>
      <c r="H92"/>
      <c r="I92"/>
      <c r="J92"/>
      <c r="K92"/>
      <c r="L92">
        <v>5140</v>
      </c>
      <c r="M92">
        <v>0</v>
      </c>
    </row>
    <row r="93" spans="1:13" x14ac:dyDescent="0.2">
      <c r="A93" s="1" t="s">
        <v>139</v>
      </c>
      <c r="B93">
        <v>69733</v>
      </c>
      <c r="C93">
        <v>0</v>
      </c>
      <c r="D93"/>
      <c r="E93"/>
      <c r="F93">
        <v>1952.52</v>
      </c>
      <c r="G93">
        <v>0</v>
      </c>
      <c r="H93"/>
      <c r="I93"/>
      <c r="J93"/>
      <c r="K93"/>
      <c r="L93">
        <v>71685.52</v>
      </c>
      <c r="M93">
        <v>0</v>
      </c>
    </row>
    <row r="94" spans="1:13" x14ac:dyDescent="0.2">
      <c r="A94" s="1" t="s">
        <v>269</v>
      </c>
      <c r="B94">
        <v>6444096.5</v>
      </c>
      <c r="C94">
        <v>673996.47</v>
      </c>
      <c r="D94">
        <v>217000</v>
      </c>
      <c r="E94">
        <v>601887.49</v>
      </c>
      <c r="F94">
        <v>313759.82</v>
      </c>
      <c r="G94">
        <v>642506.16</v>
      </c>
      <c r="H94">
        <v>1966108.5</v>
      </c>
      <c r="I94">
        <v>654662.53</v>
      </c>
      <c r="J94">
        <v>2581222.1400000006</v>
      </c>
      <c r="K94">
        <v>668044.46000000008</v>
      </c>
      <c r="L94">
        <v>11522186.960000001</v>
      </c>
      <c r="M94">
        <v>3241097.1100000003</v>
      </c>
    </row>
    <row r="95" spans="1:13" x14ac:dyDescent="0.2">
      <c r="B95"/>
      <c r="C95"/>
      <c r="D95"/>
      <c r="E95"/>
      <c r="F95"/>
      <c r="G95"/>
      <c r="H95"/>
      <c r="I95"/>
      <c r="J95"/>
      <c r="K95"/>
      <c r="L95"/>
    </row>
    <row r="96" spans="1:13" x14ac:dyDescent="0.2">
      <c r="B96"/>
      <c r="C96"/>
      <c r="D96"/>
      <c r="E96"/>
      <c r="F96"/>
      <c r="G96"/>
      <c r="H96"/>
      <c r="I96"/>
      <c r="J96"/>
      <c r="K96"/>
      <c r="L96"/>
    </row>
    <row r="97" customFormat="1" x14ac:dyDescent="0.2"/>
    <row r="98" customFormat="1" x14ac:dyDescent="0.2"/>
  </sheetData>
  <pageMargins left="0.7" right="0.7" top="0.75" bottom="0.75" header="0.3" footer="0.3"/>
  <pageSetup orientation="portrait" horizontalDpi="1200" verticalDpi="1200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</sheetPr>
  <dimension ref="A1:P245"/>
  <sheetViews>
    <sheetView topLeftCell="E21" workbookViewId="0">
      <selection activeCell="A44" sqref="A44:XFD44"/>
    </sheetView>
  </sheetViews>
  <sheetFormatPr defaultColWidth="8" defaultRowHeight="12.75" x14ac:dyDescent="0.2"/>
  <cols>
    <col min="1" max="4" width="23.42578125" style="13" customWidth="1"/>
    <col min="5" max="5" width="67" style="13" bestFit="1" customWidth="1"/>
    <col min="6" max="6" width="20.5703125" style="13" customWidth="1"/>
    <col min="7" max="11" width="23.42578125" style="13" customWidth="1"/>
    <col min="12" max="12" width="8" style="13" customWidth="1"/>
    <col min="13" max="13" width="23.42578125" style="13" customWidth="1"/>
    <col min="14" max="14" width="8" style="13" customWidth="1"/>
    <col min="15" max="16" width="23.42578125" style="13" customWidth="1"/>
    <col min="17" max="16384" width="8" style="13"/>
  </cols>
  <sheetData>
    <row r="1" spans="1:16" x14ac:dyDescent="0.2">
      <c r="A1" s="18" t="s">
        <v>263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x14ac:dyDescent="0.2">
      <c r="A2" s="17" t="s">
        <v>32</v>
      </c>
      <c r="B2" s="17"/>
      <c r="C2" s="15"/>
    </row>
    <row r="3" spans="1:16" x14ac:dyDescent="0.2">
      <c r="A3" s="17" t="s">
        <v>262</v>
      </c>
      <c r="B3" s="17"/>
      <c r="C3" s="15" t="s">
        <v>261</v>
      </c>
    </row>
    <row r="4" spans="1:16" ht="38.25" x14ac:dyDescent="0.2">
      <c r="A4" s="17" t="s">
        <v>260</v>
      </c>
      <c r="B4" s="17"/>
      <c r="C4" s="15" t="s">
        <v>273</v>
      </c>
    </row>
    <row r="5" spans="1:16" x14ac:dyDescent="0.2">
      <c r="A5" s="17" t="s">
        <v>251</v>
      </c>
      <c r="B5" s="17"/>
      <c r="C5" s="15"/>
    </row>
    <row r="6" spans="1:16" x14ac:dyDescent="0.2">
      <c r="A6" s="17" t="s">
        <v>259</v>
      </c>
      <c r="B6" s="17"/>
      <c r="C6" s="15" t="s">
        <v>279</v>
      </c>
    </row>
    <row r="7" spans="1:16" x14ac:dyDescent="0.2">
      <c r="A7" s="17" t="s">
        <v>258</v>
      </c>
      <c r="B7" s="17"/>
      <c r="C7" s="15" t="s">
        <v>257</v>
      </c>
    </row>
    <row r="8" spans="1:16" ht="76.5" x14ac:dyDescent="0.2">
      <c r="A8" s="17" t="s">
        <v>256</v>
      </c>
      <c r="B8" s="17"/>
      <c r="C8" s="15" t="s">
        <v>255</v>
      </c>
    </row>
    <row r="9" spans="1:16" x14ac:dyDescent="0.2">
      <c r="A9" s="17" t="s">
        <v>254</v>
      </c>
      <c r="B9" s="17"/>
      <c r="C9" s="15" t="s">
        <v>253</v>
      </c>
    </row>
    <row r="10" spans="1:16" x14ac:dyDescent="0.2">
      <c r="A10" s="14"/>
      <c r="B10" s="14"/>
    </row>
    <row r="11" spans="1:16" x14ac:dyDescent="0.2">
      <c r="A11" s="16" t="s">
        <v>280</v>
      </c>
      <c r="B11" s="16" t="s">
        <v>32</v>
      </c>
      <c r="C11" s="16" t="s">
        <v>252</v>
      </c>
      <c r="D11" s="16" t="s">
        <v>251</v>
      </c>
      <c r="E11" s="16" t="s">
        <v>250</v>
      </c>
      <c r="F11" s="16" t="s">
        <v>249</v>
      </c>
      <c r="G11" s="16" t="s">
        <v>248</v>
      </c>
      <c r="H11" s="16" t="s">
        <v>247</v>
      </c>
      <c r="I11" s="16" t="s">
        <v>246</v>
      </c>
      <c r="J11" s="16" t="s">
        <v>245</v>
      </c>
      <c r="K11" s="16" t="s">
        <v>244</v>
      </c>
      <c r="L11" s="16"/>
      <c r="M11" s="16" t="s">
        <v>243</v>
      </c>
      <c r="N11" s="16"/>
      <c r="O11" s="16" t="s">
        <v>242</v>
      </c>
      <c r="P11" s="16" t="s">
        <v>241</v>
      </c>
    </row>
    <row r="12" spans="1:16" customFormat="1" x14ac:dyDescent="0.2">
      <c r="A12" s="2" t="s">
        <v>240</v>
      </c>
      <c r="B12" s="2" t="s">
        <v>34</v>
      </c>
      <c r="C12" s="2" t="s">
        <v>160</v>
      </c>
      <c r="D12" s="2" t="s">
        <v>159</v>
      </c>
      <c r="E12" s="2" t="s">
        <v>163</v>
      </c>
      <c r="F12" s="24">
        <v>17301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</row>
    <row r="13" spans="1:16" customFormat="1" x14ac:dyDescent="0.2">
      <c r="A13" s="2" t="s">
        <v>240</v>
      </c>
      <c r="B13" s="2" t="s">
        <v>34</v>
      </c>
      <c r="C13" s="2" t="s">
        <v>160</v>
      </c>
      <c r="D13" s="2" t="s">
        <v>159</v>
      </c>
      <c r="E13" s="2" t="s">
        <v>162</v>
      </c>
      <c r="F13" s="24">
        <v>4768.53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</row>
    <row r="14" spans="1:16" customFormat="1" x14ac:dyDescent="0.2">
      <c r="A14" s="2" t="s">
        <v>240</v>
      </c>
      <c r="B14" s="2" t="s">
        <v>34</v>
      </c>
      <c r="C14" s="2" t="s">
        <v>160</v>
      </c>
      <c r="D14" s="2" t="s">
        <v>159</v>
      </c>
      <c r="E14" s="2" t="s">
        <v>158</v>
      </c>
      <c r="F14" s="24">
        <v>51040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</row>
    <row r="15" spans="1:16" customFormat="1" x14ac:dyDescent="0.2">
      <c r="A15" s="2" t="s">
        <v>240</v>
      </c>
      <c r="B15" s="2" t="s">
        <v>34</v>
      </c>
      <c r="C15" s="2" t="s">
        <v>160</v>
      </c>
      <c r="D15" s="2" t="s">
        <v>159</v>
      </c>
      <c r="E15" s="2" t="s">
        <v>167</v>
      </c>
      <c r="F15" s="24">
        <v>66249.48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</row>
    <row r="16" spans="1:16" customFormat="1" x14ac:dyDescent="0.2">
      <c r="A16" s="2" t="s">
        <v>240</v>
      </c>
      <c r="B16" s="2" t="s">
        <v>34</v>
      </c>
      <c r="C16" s="2" t="s">
        <v>160</v>
      </c>
      <c r="D16" s="2" t="s">
        <v>159</v>
      </c>
      <c r="E16" s="2" t="s">
        <v>165</v>
      </c>
      <c r="F16" s="24">
        <v>1000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</row>
    <row r="17" spans="1:16" customFormat="1" x14ac:dyDescent="0.2">
      <c r="A17" s="2" t="s">
        <v>298</v>
      </c>
      <c r="B17" s="2" t="s">
        <v>151</v>
      </c>
      <c r="C17" s="2" t="s">
        <v>160</v>
      </c>
      <c r="D17" s="2" t="s">
        <v>159</v>
      </c>
      <c r="E17" s="2" t="s">
        <v>163</v>
      </c>
      <c r="F17" s="24">
        <v>4000</v>
      </c>
      <c r="G17" s="24">
        <v>0</v>
      </c>
      <c r="H17" s="24">
        <v>4000</v>
      </c>
      <c r="I17" s="4">
        <v>0</v>
      </c>
      <c r="J17" s="4">
        <v>0</v>
      </c>
      <c r="K17" s="5">
        <v>0</v>
      </c>
      <c r="L17" s="25"/>
      <c r="M17" s="24">
        <v>0</v>
      </c>
      <c r="N17" s="25"/>
      <c r="O17" s="4">
        <v>4000</v>
      </c>
      <c r="P17" s="3">
        <v>1</v>
      </c>
    </row>
    <row r="18" spans="1:16" customFormat="1" x14ac:dyDescent="0.2">
      <c r="A18" s="2" t="s">
        <v>298</v>
      </c>
      <c r="B18" s="2" t="s">
        <v>151</v>
      </c>
      <c r="C18" s="2" t="s">
        <v>160</v>
      </c>
      <c r="D18" s="2" t="s">
        <v>159</v>
      </c>
      <c r="E18" s="2" t="s">
        <v>162</v>
      </c>
      <c r="F18" s="24">
        <v>112</v>
      </c>
      <c r="G18" s="24">
        <v>0</v>
      </c>
      <c r="H18" s="24">
        <v>112</v>
      </c>
      <c r="I18" s="4">
        <v>0</v>
      </c>
      <c r="J18" s="4">
        <v>0</v>
      </c>
      <c r="K18" s="5">
        <v>0</v>
      </c>
      <c r="L18" s="25"/>
      <c r="M18" s="24">
        <v>0</v>
      </c>
      <c r="N18" s="25"/>
      <c r="O18" s="4">
        <v>112</v>
      </c>
      <c r="P18" s="3">
        <v>1</v>
      </c>
    </row>
    <row r="19" spans="1:16" customFormat="1" x14ac:dyDescent="0.2">
      <c r="A19" s="2" t="s">
        <v>299</v>
      </c>
      <c r="B19" s="2" t="s">
        <v>152</v>
      </c>
      <c r="C19" s="2" t="s">
        <v>160</v>
      </c>
      <c r="D19" s="2" t="s">
        <v>159</v>
      </c>
      <c r="E19" s="2" t="s">
        <v>163</v>
      </c>
      <c r="F19" s="24">
        <v>250000</v>
      </c>
      <c r="G19" s="24">
        <v>0</v>
      </c>
      <c r="H19" s="24">
        <v>250000</v>
      </c>
      <c r="I19" s="4">
        <v>0</v>
      </c>
      <c r="J19" s="4">
        <v>0</v>
      </c>
      <c r="K19" s="5">
        <v>0</v>
      </c>
      <c r="L19" s="25"/>
      <c r="M19" s="24">
        <v>0</v>
      </c>
      <c r="N19" s="25"/>
      <c r="O19" s="4">
        <v>250000</v>
      </c>
      <c r="P19" s="3">
        <v>1</v>
      </c>
    </row>
    <row r="20" spans="1:16" customFormat="1" x14ac:dyDescent="0.2">
      <c r="A20" s="2" t="s">
        <v>299</v>
      </c>
      <c r="B20" s="2" t="s">
        <v>152</v>
      </c>
      <c r="C20" s="2" t="s">
        <v>160</v>
      </c>
      <c r="D20" s="2" t="s">
        <v>159</v>
      </c>
      <c r="E20" s="2" t="s">
        <v>162</v>
      </c>
      <c r="F20" s="24">
        <v>7000</v>
      </c>
      <c r="G20" s="24">
        <v>0</v>
      </c>
      <c r="H20" s="24">
        <v>7000</v>
      </c>
      <c r="I20" s="4">
        <v>0</v>
      </c>
      <c r="J20" s="4">
        <v>0</v>
      </c>
      <c r="K20" s="5">
        <v>0</v>
      </c>
      <c r="L20" s="25"/>
      <c r="M20" s="24">
        <v>0</v>
      </c>
      <c r="N20" s="25"/>
      <c r="O20" s="4">
        <v>7000</v>
      </c>
      <c r="P20" s="3">
        <v>1</v>
      </c>
    </row>
    <row r="21" spans="1:16" customFormat="1" x14ac:dyDescent="0.2">
      <c r="A21" s="2" t="s">
        <v>305</v>
      </c>
      <c r="B21" s="2" t="s">
        <v>153</v>
      </c>
      <c r="C21" s="2" t="s">
        <v>160</v>
      </c>
      <c r="D21" s="2" t="s">
        <v>159</v>
      </c>
      <c r="E21" s="2" t="s">
        <v>163</v>
      </c>
      <c r="F21" s="24">
        <v>850000</v>
      </c>
      <c r="G21" s="24">
        <v>0</v>
      </c>
      <c r="H21" s="24">
        <v>850000</v>
      </c>
      <c r="I21" s="4">
        <v>0</v>
      </c>
      <c r="J21" s="4">
        <v>0</v>
      </c>
      <c r="K21" s="5">
        <v>0</v>
      </c>
      <c r="L21" s="25"/>
      <c r="M21" s="24">
        <v>0</v>
      </c>
      <c r="N21" s="25"/>
      <c r="O21" s="4">
        <v>850000</v>
      </c>
      <c r="P21" s="3">
        <v>1</v>
      </c>
    </row>
    <row r="22" spans="1:16" customFormat="1" x14ac:dyDescent="0.2">
      <c r="A22" s="2" t="s">
        <v>305</v>
      </c>
      <c r="B22" s="2" t="s">
        <v>153</v>
      </c>
      <c r="C22" s="2" t="s">
        <v>160</v>
      </c>
      <c r="D22" s="2" t="s">
        <v>159</v>
      </c>
      <c r="E22" s="2" t="s">
        <v>162</v>
      </c>
      <c r="F22" s="24">
        <v>23800</v>
      </c>
      <c r="G22" s="24">
        <v>0</v>
      </c>
      <c r="H22" s="24">
        <v>23800</v>
      </c>
      <c r="I22" s="4">
        <v>0</v>
      </c>
      <c r="J22" s="4">
        <v>0</v>
      </c>
      <c r="K22" s="5">
        <v>0</v>
      </c>
      <c r="L22" s="25"/>
      <c r="M22" s="24">
        <v>0</v>
      </c>
      <c r="N22" s="25"/>
      <c r="O22" s="4">
        <v>23800</v>
      </c>
      <c r="P22" s="3">
        <v>1</v>
      </c>
    </row>
    <row r="23" spans="1:16" customFormat="1" x14ac:dyDescent="0.2">
      <c r="A23" s="2" t="s">
        <v>307</v>
      </c>
      <c r="B23" s="2" t="s">
        <v>141</v>
      </c>
      <c r="C23" s="2" t="s">
        <v>160</v>
      </c>
      <c r="D23" s="2" t="s">
        <v>159</v>
      </c>
      <c r="E23" s="2" t="s">
        <v>162</v>
      </c>
      <c r="F23" s="24">
        <v>336</v>
      </c>
      <c r="G23" s="24">
        <v>0</v>
      </c>
      <c r="H23" s="24">
        <v>336</v>
      </c>
      <c r="I23" s="4">
        <v>0</v>
      </c>
      <c r="J23" s="4">
        <v>0</v>
      </c>
      <c r="K23" s="5">
        <v>0</v>
      </c>
      <c r="L23" s="25"/>
      <c r="M23" s="24">
        <v>0</v>
      </c>
      <c r="N23" s="25"/>
      <c r="O23" s="4">
        <v>336</v>
      </c>
      <c r="P23" s="3">
        <v>1</v>
      </c>
    </row>
    <row r="24" spans="1:16" customFormat="1" x14ac:dyDescent="0.2">
      <c r="A24" s="2" t="s">
        <v>307</v>
      </c>
      <c r="B24" s="2" t="s">
        <v>141</v>
      </c>
      <c r="C24" s="2" t="s">
        <v>160</v>
      </c>
      <c r="D24" s="2" t="s">
        <v>159</v>
      </c>
      <c r="E24" s="2" t="s">
        <v>158</v>
      </c>
      <c r="F24" s="24">
        <v>12000</v>
      </c>
      <c r="G24" s="24">
        <v>0</v>
      </c>
      <c r="H24" s="24">
        <v>12000</v>
      </c>
      <c r="I24" s="4">
        <v>0</v>
      </c>
      <c r="J24" s="4">
        <v>0</v>
      </c>
      <c r="K24" s="5">
        <v>0</v>
      </c>
      <c r="L24" s="25"/>
      <c r="M24" s="24">
        <v>0</v>
      </c>
      <c r="N24" s="25"/>
      <c r="O24" s="4">
        <v>12000</v>
      </c>
      <c r="P24" s="3">
        <v>1</v>
      </c>
    </row>
    <row r="25" spans="1:16" customFormat="1" x14ac:dyDescent="0.2">
      <c r="A25" s="2" t="s">
        <v>308</v>
      </c>
      <c r="B25" s="2" t="s">
        <v>142</v>
      </c>
      <c r="C25" s="2" t="s">
        <v>160</v>
      </c>
      <c r="D25" s="2" t="s">
        <v>159</v>
      </c>
      <c r="E25" s="2" t="s">
        <v>163</v>
      </c>
      <c r="F25" s="24">
        <v>10000</v>
      </c>
      <c r="G25" s="24">
        <v>0</v>
      </c>
      <c r="H25" s="24">
        <v>10000</v>
      </c>
      <c r="I25" s="4">
        <v>0</v>
      </c>
      <c r="J25" s="4">
        <v>0</v>
      </c>
      <c r="K25" s="5">
        <v>0</v>
      </c>
      <c r="L25" s="25"/>
      <c r="M25" s="24">
        <v>0</v>
      </c>
      <c r="N25" s="25"/>
      <c r="O25" s="4">
        <v>10000</v>
      </c>
      <c r="P25" s="3">
        <v>1</v>
      </c>
    </row>
    <row r="26" spans="1:16" customFormat="1" x14ac:dyDescent="0.2">
      <c r="A26" s="2" t="s">
        <v>308</v>
      </c>
      <c r="B26" s="2" t="s">
        <v>142</v>
      </c>
      <c r="C26" s="2" t="s">
        <v>160</v>
      </c>
      <c r="D26" s="2" t="s">
        <v>159</v>
      </c>
      <c r="E26" s="2" t="s">
        <v>162</v>
      </c>
      <c r="F26" s="24">
        <v>280</v>
      </c>
      <c r="G26" s="24">
        <v>0</v>
      </c>
      <c r="H26" s="24">
        <v>280</v>
      </c>
      <c r="I26" s="4">
        <v>0</v>
      </c>
      <c r="J26" s="4">
        <v>0</v>
      </c>
      <c r="K26" s="5">
        <v>0</v>
      </c>
      <c r="L26" s="25"/>
      <c r="M26" s="24">
        <v>0</v>
      </c>
      <c r="N26" s="25"/>
      <c r="O26" s="4">
        <v>280</v>
      </c>
      <c r="P26" s="3">
        <v>1</v>
      </c>
    </row>
    <row r="27" spans="1:16" customFormat="1" x14ac:dyDescent="0.2">
      <c r="A27" s="2" t="s">
        <v>308</v>
      </c>
      <c r="B27" s="2" t="s">
        <v>142</v>
      </c>
      <c r="C27" s="2" t="s">
        <v>160</v>
      </c>
      <c r="D27" s="2" t="s">
        <v>159</v>
      </c>
      <c r="E27" s="2" t="s">
        <v>158</v>
      </c>
      <c r="F27" s="24">
        <v>0</v>
      </c>
      <c r="G27" s="24">
        <v>0</v>
      </c>
      <c r="H27" s="24">
        <v>0</v>
      </c>
      <c r="I27" s="4">
        <v>-73.61</v>
      </c>
      <c r="J27" s="4">
        <v>0</v>
      </c>
      <c r="K27" s="5">
        <v>0</v>
      </c>
      <c r="L27" s="25"/>
      <c r="M27" s="24">
        <v>-73.61</v>
      </c>
      <c r="N27" s="25"/>
      <c r="O27" s="4">
        <v>73.61</v>
      </c>
      <c r="P27" s="3">
        <v>0</v>
      </c>
    </row>
    <row r="28" spans="1:16" customFormat="1" x14ac:dyDescent="0.2">
      <c r="A28" s="2" t="s">
        <v>310</v>
      </c>
      <c r="B28" s="2" t="s">
        <v>144</v>
      </c>
      <c r="C28" s="2" t="s">
        <v>160</v>
      </c>
      <c r="D28" s="2" t="s">
        <v>159</v>
      </c>
      <c r="E28" s="2" t="s">
        <v>163</v>
      </c>
      <c r="F28" s="24">
        <v>15000</v>
      </c>
      <c r="G28" s="24">
        <v>0</v>
      </c>
      <c r="H28" s="24">
        <v>15000</v>
      </c>
      <c r="I28" s="4">
        <v>0</v>
      </c>
      <c r="J28" s="4">
        <v>0</v>
      </c>
      <c r="K28" s="5">
        <v>0</v>
      </c>
      <c r="L28" s="25"/>
      <c r="M28" s="24">
        <v>0</v>
      </c>
      <c r="N28" s="25"/>
      <c r="O28" s="4">
        <v>15000</v>
      </c>
      <c r="P28" s="3">
        <v>1</v>
      </c>
    </row>
    <row r="29" spans="1:16" customFormat="1" x14ac:dyDescent="0.2">
      <c r="A29" s="2" t="s">
        <v>310</v>
      </c>
      <c r="B29" s="2" t="s">
        <v>144</v>
      </c>
      <c r="C29" s="2" t="s">
        <v>160</v>
      </c>
      <c r="D29" s="2" t="s">
        <v>159</v>
      </c>
      <c r="E29" s="2" t="s">
        <v>162</v>
      </c>
      <c r="F29" s="24">
        <v>420</v>
      </c>
      <c r="G29" s="24">
        <v>0</v>
      </c>
      <c r="H29" s="24">
        <v>420</v>
      </c>
      <c r="I29" s="4">
        <v>0</v>
      </c>
      <c r="J29" s="4">
        <v>0</v>
      </c>
      <c r="K29" s="5">
        <v>0</v>
      </c>
      <c r="L29" s="25"/>
      <c r="M29" s="24">
        <v>0</v>
      </c>
      <c r="N29" s="25"/>
      <c r="O29" s="4">
        <v>420</v>
      </c>
      <c r="P29" s="3">
        <v>1</v>
      </c>
    </row>
    <row r="30" spans="1:16" customFormat="1" x14ac:dyDescent="0.2">
      <c r="A30" s="2" t="s">
        <v>311</v>
      </c>
      <c r="B30" s="2" t="s">
        <v>145</v>
      </c>
      <c r="C30" s="2" t="s">
        <v>160</v>
      </c>
      <c r="D30" s="2" t="s">
        <v>159</v>
      </c>
      <c r="E30" s="2" t="s">
        <v>163</v>
      </c>
      <c r="F30" s="24">
        <v>30000</v>
      </c>
      <c r="G30" s="24">
        <v>0</v>
      </c>
      <c r="H30" s="24">
        <v>30000</v>
      </c>
      <c r="I30" s="4">
        <v>0</v>
      </c>
      <c r="J30" s="4">
        <v>0</v>
      </c>
      <c r="K30" s="5">
        <v>0</v>
      </c>
      <c r="L30" s="25"/>
      <c r="M30" s="24">
        <v>0</v>
      </c>
      <c r="N30" s="25"/>
      <c r="O30" s="4">
        <v>30000</v>
      </c>
      <c r="P30" s="3">
        <v>1</v>
      </c>
    </row>
    <row r="31" spans="1:16" customFormat="1" x14ac:dyDescent="0.2">
      <c r="A31" s="2" t="s">
        <v>311</v>
      </c>
      <c r="B31" s="2" t="s">
        <v>145</v>
      </c>
      <c r="C31" s="2" t="s">
        <v>160</v>
      </c>
      <c r="D31" s="2" t="s">
        <v>159</v>
      </c>
      <c r="E31" s="2" t="s">
        <v>162</v>
      </c>
      <c r="F31" s="24">
        <v>840</v>
      </c>
      <c r="G31" s="24">
        <v>0</v>
      </c>
      <c r="H31" s="24">
        <v>840</v>
      </c>
      <c r="I31" s="4">
        <v>0</v>
      </c>
      <c r="J31" s="4">
        <v>0</v>
      </c>
      <c r="K31" s="5">
        <v>0</v>
      </c>
      <c r="L31" s="25"/>
      <c r="M31" s="24">
        <v>0</v>
      </c>
      <c r="N31" s="25"/>
      <c r="O31" s="4">
        <v>840</v>
      </c>
      <c r="P31" s="3">
        <v>1</v>
      </c>
    </row>
    <row r="32" spans="1:16" customFormat="1" x14ac:dyDescent="0.2">
      <c r="A32" s="2" t="s">
        <v>312</v>
      </c>
      <c r="B32" s="2" t="s">
        <v>146</v>
      </c>
      <c r="C32" s="2" t="s">
        <v>160</v>
      </c>
      <c r="D32" s="2" t="s">
        <v>159</v>
      </c>
      <c r="E32" s="2" t="s">
        <v>163</v>
      </c>
      <c r="F32" s="24">
        <v>5000</v>
      </c>
      <c r="G32" s="24">
        <v>0</v>
      </c>
      <c r="H32" s="24">
        <v>5000</v>
      </c>
      <c r="I32" s="4">
        <v>0</v>
      </c>
      <c r="J32" s="4">
        <v>0</v>
      </c>
      <c r="K32" s="5">
        <v>0</v>
      </c>
      <c r="L32" s="25"/>
      <c r="M32" s="24">
        <v>0</v>
      </c>
      <c r="N32" s="25"/>
      <c r="O32" s="4">
        <v>5000</v>
      </c>
      <c r="P32" s="3">
        <v>1</v>
      </c>
    </row>
    <row r="33" spans="1:16" customFormat="1" x14ac:dyDescent="0.2">
      <c r="A33" s="2" t="s">
        <v>312</v>
      </c>
      <c r="B33" s="2" t="s">
        <v>146</v>
      </c>
      <c r="C33" s="2" t="s">
        <v>160</v>
      </c>
      <c r="D33" s="2" t="s">
        <v>159</v>
      </c>
      <c r="E33" s="2" t="s">
        <v>162</v>
      </c>
      <c r="F33" s="24">
        <v>140</v>
      </c>
      <c r="G33" s="24">
        <v>0</v>
      </c>
      <c r="H33" s="24">
        <v>140</v>
      </c>
      <c r="I33" s="4">
        <v>0</v>
      </c>
      <c r="J33" s="4">
        <v>0</v>
      </c>
      <c r="K33" s="5">
        <v>0</v>
      </c>
      <c r="L33" s="25"/>
      <c r="M33" s="24">
        <v>0</v>
      </c>
      <c r="N33" s="25"/>
      <c r="O33" s="4">
        <v>140</v>
      </c>
      <c r="P33" s="3">
        <v>1</v>
      </c>
    </row>
    <row r="34" spans="1:16" customFormat="1" x14ac:dyDescent="0.2">
      <c r="A34" s="2" t="s">
        <v>314</v>
      </c>
      <c r="B34" s="2" t="s">
        <v>148</v>
      </c>
      <c r="C34" s="2" t="s">
        <v>160</v>
      </c>
      <c r="D34" s="2" t="s">
        <v>159</v>
      </c>
      <c r="E34" s="2" t="s">
        <v>163</v>
      </c>
      <c r="F34" s="24">
        <v>1680</v>
      </c>
      <c r="G34" s="24">
        <v>0</v>
      </c>
      <c r="H34" s="24">
        <v>1680</v>
      </c>
      <c r="I34" s="4">
        <v>0</v>
      </c>
      <c r="J34" s="4">
        <v>0</v>
      </c>
      <c r="K34" s="5">
        <v>0</v>
      </c>
      <c r="L34" s="25"/>
      <c r="M34" s="24">
        <v>0</v>
      </c>
      <c r="N34" s="25"/>
      <c r="O34" s="4">
        <v>1680</v>
      </c>
      <c r="P34" s="3">
        <v>1</v>
      </c>
    </row>
    <row r="35" spans="1:16" customFormat="1" x14ac:dyDescent="0.2">
      <c r="A35" s="2" t="s">
        <v>314</v>
      </c>
      <c r="B35" s="2" t="s">
        <v>148</v>
      </c>
      <c r="C35" s="2" t="s">
        <v>160</v>
      </c>
      <c r="D35" s="2" t="s">
        <v>159</v>
      </c>
      <c r="E35" s="2" t="s">
        <v>162</v>
      </c>
      <c r="F35" s="24">
        <v>47.04</v>
      </c>
      <c r="G35" s="24">
        <v>0</v>
      </c>
      <c r="H35" s="24">
        <v>47.04</v>
      </c>
      <c r="I35" s="4">
        <v>0</v>
      </c>
      <c r="J35" s="4">
        <v>0</v>
      </c>
      <c r="K35" s="5">
        <v>0</v>
      </c>
      <c r="L35" s="25"/>
      <c r="M35" s="24">
        <v>0</v>
      </c>
      <c r="N35" s="25"/>
      <c r="O35" s="4">
        <v>47.04</v>
      </c>
      <c r="P35" s="3">
        <v>1</v>
      </c>
    </row>
    <row r="36" spans="1:16" customFormat="1" x14ac:dyDescent="0.2">
      <c r="A36" s="2" t="s">
        <v>239</v>
      </c>
      <c r="B36" s="2" t="s">
        <v>36</v>
      </c>
      <c r="C36" s="2" t="s">
        <v>160</v>
      </c>
      <c r="D36" s="2" t="s">
        <v>159</v>
      </c>
      <c r="E36" s="2" t="s">
        <v>163</v>
      </c>
      <c r="F36" s="24">
        <v>127500</v>
      </c>
      <c r="G36" s="24">
        <v>0</v>
      </c>
      <c r="H36" s="24">
        <v>243712</v>
      </c>
      <c r="I36" s="4">
        <v>40618.67</v>
      </c>
      <c r="J36" s="4">
        <v>0</v>
      </c>
      <c r="K36" s="5">
        <v>0</v>
      </c>
      <c r="L36" s="25"/>
      <c r="M36" s="24">
        <v>40618.67</v>
      </c>
      <c r="N36" s="25"/>
      <c r="O36" s="4">
        <v>203093.33</v>
      </c>
      <c r="P36" s="3">
        <v>0.83333299999999999</v>
      </c>
    </row>
    <row r="37" spans="1:16" customFormat="1" x14ac:dyDescent="0.2">
      <c r="A37" s="2" t="s">
        <v>239</v>
      </c>
      <c r="B37" s="2" t="s">
        <v>36</v>
      </c>
      <c r="C37" s="2" t="s">
        <v>160</v>
      </c>
      <c r="D37" s="2" t="s">
        <v>159</v>
      </c>
      <c r="E37" s="2" t="s">
        <v>162</v>
      </c>
      <c r="F37" s="24">
        <v>6638</v>
      </c>
      <c r="G37" s="24">
        <v>0</v>
      </c>
      <c r="H37" s="24">
        <v>243712</v>
      </c>
      <c r="I37" s="4">
        <v>40618.67</v>
      </c>
      <c r="J37" s="4">
        <v>0</v>
      </c>
      <c r="K37" s="5">
        <v>0</v>
      </c>
      <c r="L37" s="25"/>
      <c r="M37" s="24">
        <v>40618.67</v>
      </c>
      <c r="N37" s="25"/>
      <c r="O37" s="4">
        <v>203093.33</v>
      </c>
      <c r="P37" s="3">
        <v>0.83333299999999999</v>
      </c>
    </row>
    <row r="38" spans="1:16" customFormat="1" x14ac:dyDescent="0.2">
      <c r="A38" s="2" t="s">
        <v>239</v>
      </c>
      <c r="B38" s="2" t="s">
        <v>36</v>
      </c>
      <c r="C38" s="2" t="s">
        <v>160</v>
      </c>
      <c r="D38" s="2" t="s">
        <v>159</v>
      </c>
      <c r="E38" s="2" t="s">
        <v>158</v>
      </c>
      <c r="F38" s="24">
        <v>56436</v>
      </c>
      <c r="G38" s="24">
        <v>0</v>
      </c>
      <c r="H38" s="24">
        <v>243712</v>
      </c>
      <c r="I38" s="4">
        <v>40618.67</v>
      </c>
      <c r="J38" s="4">
        <v>0</v>
      </c>
      <c r="K38" s="5">
        <v>0</v>
      </c>
      <c r="L38" s="25"/>
      <c r="M38" s="24">
        <v>40618.67</v>
      </c>
      <c r="N38" s="25"/>
      <c r="O38" s="4">
        <v>203093.33</v>
      </c>
      <c r="P38" s="3">
        <v>0.83333299999999999</v>
      </c>
    </row>
    <row r="39" spans="1:16" customFormat="1" x14ac:dyDescent="0.2">
      <c r="A39" s="2" t="s">
        <v>239</v>
      </c>
      <c r="B39" s="2" t="s">
        <v>36</v>
      </c>
      <c r="C39" s="2" t="s">
        <v>160</v>
      </c>
      <c r="D39" s="2" t="s">
        <v>159</v>
      </c>
      <c r="E39" s="2" t="s">
        <v>167</v>
      </c>
      <c r="F39" s="24">
        <v>53138</v>
      </c>
      <c r="G39" s="24">
        <v>0</v>
      </c>
      <c r="H39" s="24">
        <v>243712</v>
      </c>
      <c r="I39" s="4">
        <v>40618.67</v>
      </c>
      <c r="J39" s="4">
        <v>0</v>
      </c>
      <c r="K39" s="5">
        <v>0</v>
      </c>
      <c r="L39" s="25"/>
      <c r="M39" s="24">
        <v>40618.67</v>
      </c>
      <c r="N39" s="25"/>
      <c r="O39" s="4">
        <v>203093.33</v>
      </c>
      <c r="P39" s="3">
        <v>0.83333299999999999</v>
      </c>
    </row>
    <row r="40" spans="1:16" customFormat="1" x14ac:dyDescent="0.2">
      <c r="A40" s="2" t="s">
        <v>238</v>
      </c>
      <c r="B40" s="2" t="s">
        <v>37</v>
      </c>
      <c r="C40" s="2" t="s">
        <v>160</v>
      </c>
      <c r="D40" s="2" t="s">
        <v>159</v>
      </c>
      <c r="E40" s="2" t="s">
        <v>163</v>
      </c>
      <c r="F40" s="24">
        <v>42455</v>
      </c>
      <c r="G40" s="24">
        <v>0</v>
      </c>
      <c r="H40" s="24">
        <v>207933</v>
      </c>
      <c r="I40" s="4">
        <v>30988.83</v>
      </c>
      <c r="J40" s="4">
        <v>0</v>
      </c>
      <c r="K40" s="5">
        <v>0</v>
      </c>
      <c r="L40" s="25"/>
      <c r="M40" s="24">
        <v>30988.83</v>
      </c>
      <c r="N40" s="25"/>
      <c r="O40" s="4">
        <v>176944.17</v>
      </c>
      <c r="P40" s="3">
        <v>0.85096700000000003</v>
      </c>
    </row>
    <row r="41" spans="1:16" customFormat="1" x14ac:dyDescent="0.2">
      <c r="A41" s="2" t="s">
        <v>238</v>
      </c>
      <c r="B41" s="2" t="s">
        <v>37</v>
      </c>
      <c r="C41" s="2" t="s">
        <v>160</v>
      </c>
      <c r="D41" s="2" t="s">
        <v>159</v>
      </c>
      <c r="E41" s="2" t="s">
        <v>162</v>
      </c>
      <c r="F41" s="24">
        <v>5064</v>
      </c>
      <c r="G41" s="24">
        <v>0</v>
      </c>
      <c r="H41" s="24">
        <v>207933</v>
      </c>
      <c r="I41" s="4">
        <v>30988.83</v>
      </c>
      <c r="J41" s="4">
        <v>0</v>
      </c>
      <c r="K41" s="5">
        <v>0</v>
      </c>
      <c r="L41" s="25"/>
      <c r="M41" s="24">
        <v>30988.83</v>
      </c>
      <c r="N41" s="25"/>
      <c r="O41" s="4">
        <v>176944.17</v>
      </c>
      <c r="P41" s="3">
        <v>0.85096700000000003</v>
      </c>
    </row>
    <row r="42" spans="1:16" customFormat="1" x14ac:dyDescent="0.2">
      <c r="A42" s="2" t="s">
        <v>238</v>
      </c>
      <c r="B42" s="2" t="s">
        <v>37</v>
      </c>
      <c r="C42" s="2" t="s">
        <v>160</v>
      </c>
      <c r="D42" s="2" t="s">
        <v>159</v>
      </c>
      <c r="E42" s="2" t="s">
        <v>158</v>
      </c>
      <c r="F42" s="24">
        <v>85276</v>
      </c>
      <c r="G42" s="24">
        <v>0</v>
      </c>
      <c r="H42" s="24">
        <v>207933</v>
      </c>
      <c r="I42" s="4">
        <v>30988.83</v>
      </c>
      <c r="J42" s="4">
        <v>0</v>
      </c>
      <c r="K42" s="5">
        <v>0</v>
      </c>
      <c r="L42" s="25"/>
      <c r="M42" s="24">
        <v>30988.83</v>
      </c>
      <c r="N42" s="25"/>
      <c r="O42" s="4">
        <v>176944.17</v>
      </c>
      <c r="P42" s="3">
        <v>0.85096700000000003</v>
      </c>
    </row>
    <row r="43" spans="1:16" customFormat="1" x14ac:dyDescent="0.2">
      <c r="A43" s="2" t="s">
        <v>238</v>
      </c>
      <c r="B43" s="2" t="s">
        <v>37</v>
      </c>
      <c r="C43" s="2" t="s">
        <v>160</v>
      </c>
      <c r="D43" s="2" t="s">
        <v>159</v>
      </c>
      <c r="E43" s="2" t="s">
        <v>167</v>
      </c>
      <c r="F43" s="24">
        <v>53138</v>
      </c>
      <c r="G43" s="24">
        <v>0</v>
      </c>
      <c r="H43" s="24">
        <v>207933</v>
      </c>
      <c r="I43" s="4">
        <v>30988.83</v>
      </c>
      <c r="J43" s="4">
        <v>0</v>
      </c>
      <c r="K43" s="5">
        <v>0</v>
      </c>
      <c r="L43" s="25"/>
      <c r="M43" s="24">
        <v>30988.83</v>
      </c>
      <c r="N43" s="25"/>
      <c r="O43" s="4">
        <v>176944.17</v>
      </c>
      <c r="P43" s="3">
        <v>0.85096700000000003</v>
      </c>
    </row>
    <row r="44" spans="1:16" customFormat="1" x14ac:dyDescent="0.2">
      <c r="A44" s="2" t="s">
        <v>238</v>
      </c>
      <c r="B44" s="2" t="s">
        <v>37</v>
      </c>
      <c r="C44" s="2" t="s">
        <v>160</v>
      </c>
      <c r="D44" s="2" t="s">
        <v>159</v>
      </c>
      <c r="E44" s="2" t="s">
        <v>165</v>
      </c>
      <c r="F44" s="24">
        <v>22000</v>
      </c>
      <c r="G44" s="24">
        <v>0</v>
      </c>
      <c r="H44" s="24">
        <v>207933</v>
      </c>
      <c r="I44" s="4">
        <v>30988.83</v>
      </c>
      <c r="J44" s="4">
        <v>0</v>
      </c>
      <c r="K44" s="5">
        <v>0</v>
      </c>
      <c r="L44" s="25"/>
      <c r="M44" s="24">
        <v>30988.83</v>
      </c>
      <c r="N44" s="25"/>
      <c r="O44" s="4">
        <v>176944.17</v>
      </c>
      <c r="P44" s="3">
        <v>0.85096700000000003</v>
      </c>
    </row>
    <row r="45" spans="1:16" customFormat="1" x14ac:dyDescent="0.2">
      <c r="A45" s="2" t="s">
        <v>237</v>
      </c>
      <c r="B45" s="2" t="s">
        <v>38</v>
      </c>
      <c r="C45" s="2" t="s">
        <v>160</v>
      </c>
      <c r="D45" s="2" t="s">
        <v>159</v>
      </c>
      <c r="E45" s="2" t="s">
        <v>163</v>
      </c>
      <c r="F45" s="24">
        <v>92685</v>
      </c>
      <c r="G45" s="24">
        <v>0</v>
      </c>
      <c r="H45" s="24">
        <v>92685</v>
      </c>
      <c r="I45" s="4">
        <v>0</v>
      </c>
      <c r="J45" s="4">
        <v>407.26</v>
      </c>
      <c r="K45" s="5">
        <v>532</v>
      </c>
      <c r="L45" s="25"/>
      <c r="M45" s="24">
        <v>939.26</v>
      </c>
      <c r="N45" s="25"/>
      <c r="O45" s="4">
        <v>91745.74</v>
      </c>
      <c r="P45" s="3">
        <v>0.98986600000000002</v>
      </c>
    </row>
    <row r="46" spans="1:16" customFormat="1" x14ac:dyDescent="0.2">
      <c r="A46" s="2" t="s">
        <v>237</v>
      </c>
      <c r="B46" s="2" t="s">
        <v>38</v>
      </c>
      <c r="C46" s="2" t="s">
        <v>160</v>
      </c>
      <c r="D46" s="2" t="s">
        <v>159</v>
      </c>
      <c r="E46" s="2" t="s">
        <v>162</v>
      </c>
      <c r="F46" s="24">
        <v>3378.2</v>
      </c>
      <c r="G46" s="24">
        <v>0</v>
      </c>
      <c r="H46" s="24">
        <v>3378.2</v>
      </c>
      <c r="I46" s="4">
        <v>0</v>
      </c>
      <c r="J46" s="4">
        <v>0</v>
      </c>
      <c r="K46" s="5">
        <v>0</v>
      </c>
      <c r="L46" s="25"/>
      <c r="M46" s="24">
        <v>0</v>
      </c>
      <c r="N46" s="25"/>
      <c r="O46" s="4">
        <v>3378.2</v>
      </c>
      <c r="P46" s="3">
        <v>1</v>
      </c>
    </row>
    <row r="47" spans="1:16" customFormat="1" x14ac:dyDescent="0.2">
      <c r="A47" s="2" t="s">
        <v>237</v>
      </c>
      <c r="B47" s="2" t="s">
        <v>38</v>
      </c>
      <c r="C47" s="2" t="s">
        <v>160</v>
      </c>
      <c r="D47" s="2" t="s">
        <v>159</v>
      </c>
      <c r="E47" s="2" t="s">
        <v>158</v>
      </c>
      <c r="F47" s="24">
        <v>27965</v>
      </c>
      <c r="G47" s="24">
        <v>0</v>
      </c>
      <c r="H47" s="24">
        <v>27965</v>
      </c>
      <c r="I47" s="4">
        <v>328</v>
      </c>
      <c r="J47" s="4">
        <v>9440</v>
      </c>
      <c r="K47" s="5">
        <v>0</v>
      </c>
      <c r="L47" s="25"/>
      <c r="M47" s="24">
        <v>9768</v>
      </c>
      <c r="N47" s="25"/>
      <c r="O47" s="4">
        <v>18197</v>
      </c>
      <c r="P47" s="3">
        <v>0.65070600000000001</v>
      </c>
    </row>
    <row r="48" spans="1:16" customFormat="1" x14ac:dyDescent="0.2">
      <c r="A48" s="2" t="s">
        <v>236</v>
      </c>
      <c r="B48" s="2" t="s">
        <v>40</v>
      </c>
      <c r="C48" s="2" t="s">
        <v>160</v>
      </c>
      <c r="D48" s="2" t="s">
        <v>159</v>
      </c>
      <c r="E48" s="2" t="s">
        <v>163</v>
      </c>
      <c r="F48" s="24">
        <v>13176.5</v>
      </c>
      <c r="G48" s="24">
        <v>0</v>
      </c>
      <c r="H48" s="24">
        <v>13176.5</v>
      </c>
      <c r="I48" s="4">
        <v>0</v>
      </c>
      <c r="J48" s="4">
        <v>0</v>
      </c>
      <c r="K48" s="5">
        <v>0</v>
      </c>
      <c r="L48" s="25"/>
      <c r="M48" s="24">
        <v>0</v>
      </c>
      <c r="N48" s="25"/>
      <c r="O48" s="4">
        <v>13176.5</v>
      </c>
      <c r="P48" s="3">
        <v>1</v>
      </c>
    </row>
    <row r="49" spans="1:16" customFormat="1" x14ac:dyDescent="0.2">
      <c r="A49" s="2" t="s">
        <v>236</v>
      </c>
      <c r="B49" s="2" t="s">
        <v>40</v>
      </c>
      <c r="C49" s="2" t="s">
        <v>160</v>
      </c>
      <c r="D49" s="2" t="s">
        <v>159</v>
      </c>
      <c r="E49" s="2" t="s">
        <v>162</v>
      </c>
      <c r="F49" s="24">
        <v>2481.5300000000002</v>
      </c>
      <c r="G49" s="24">
        <v>0</v>
      </c>
      <c r="H49" s="24">
        <v>2481.5300000000002</v>
      </c>
      <c r="I49" s="4">
        <v>0</v>
      </c>
      <c r="J49" s="4">
        <v>0</v>
      </c>
      <c r="K49" s="5">
        <v>0</v>
      </c>
      <c r="L49" s="25"/>
      <c r="M49" s="24">
        <v>0</v>
      </c>
      <c r="N49" s="25"/>
      <c r="O49" s="4">
        <v>2481.5300000000002</v>
      </c>
      <c r="P49" s="3">
        <v>1</v>
      </c>
    </row>
    <row r="50" spans="1:16" customFormat="1" x14ac:dyDescent="0.2">
      <c r="A50" s="2" t="s">
        <v>236</v>
      </c>
      <c r="B50" s="2" t="s">
        <v>40</v>
      </c>
      <c r="C50" s="2" t="s">
        <v>160</v>
      </c>
      <c r="D50" s="2" t="s">
        <v>159</v>
      </c>
      <c r="E50" s="2" t="s">
        <v>158</v>
      </c>
      <c r="F50" s="24">
        <v>9200</v>
      </c>
      <c r="G50" s="24">
        <v>0</v>
      </c>
      <c r="H50" s="24">
        <v>9200</v>
      </c>
      <c r="I50" s="4">
        <v>320</v>
      </c>
      <c r="J50" s="4">
        <v>4720</v>
      </c>
      <c r="K50" s="5">
        <v>0</v>
      </c>
      <c r="L50" s="25"/>
      <c r="M50" s="24">
        <v>5040</v>
      </c>
      <c r="N50" s="25"/>
      <c r="O50" s="4">
        <v>4160</v>
      </c>
      <c r="P50" s="3">
        <v>0.45217400000000002</v>
      </c>
    </row>
    <row r="51" spans="1:16" customFormat="1" x14ac:dyDescent="0.2">
      <c r="A51" s="2" t="s">
        <v>236</v>
      </c>
      <c r="B51" s="2" t="s">
        <v>40</v>
      </c>
      <c r="C51" s="2" t="s">
        <v>160</v>
      </c>
      <c r="D51" s="2" t="s">
        <v>159</v>
      </c>
      <c r="E51" s="2" t="s">
        <v>167</v>
      </c>
      <c r="F51" s="24">
        <v>66249.600000000006</v>
      </c>
      <c r="G51" s="24">
        <v>0</v>
      </c>
      <c r="H51" s="24">
        <v>66249.600000000006</v>
      </c>
      <c r="I51" s="4">
        <v>1971.51</v>
      </c>
      <c r="J51" s="4">
        <v>62348.82</v>
      </c>
      <c r="K51" s="5">
        <v>0</v>
      </c>
      <c r="L51" s="25"/>
      <c r="M51" s="24">
        <v>64320.33</v>
      </c>
      <c r="N51" s="25"/>
      <c r="O51" s="4">
        <v>1929.27</v>
      </c>
      <c r="P51" s="3">
        <v>2.9121000000000001E-2</v>
      </c>
    </row>
    <row r="52" spans="1:16" customFormat="1" x14ac:dyDescent="0.2">
      <c r="A52" s="2" t="s">
        <v>235</v>
      </c>
      <c r="B52" s="2" t="s">
        <v>97</v>
      </c>
      <c r="C52" s="2" t="s">
        <v>160</v>
      </c>
      <c r="D52" s="2" t="s">
        <v>159</v>
      </c>
      <c r="E52" s="2" t="s">
        <v>163</v>
      </c>
      <c r="F52" s="24">
        <v>3000</v>
      </c>
      <c r="G52" s="24">
        <v>0</v>
      </c>
      <c r="H52" s="24">
        <v>3000</v>
      </c>
      <c r="I52" s="4">
        <v>0</v>
      </c>
      <c r="J52" s="4">
        <v>0</v>
      </c>
      <c r="K52" s="5">
        <v>0</v>
      </c>
      <c r="L52" s="25"/>
      <c r="M52" s="24">
        <v>0</v>
      </c>
      <c r="N52" s="25"/>
      <c r="O52" s="4">
        <v>3000</v>
      </c>
      <c r="P52" s="3">
        <v>1</v>
      </c>
    </row>
    <row r="53" spans="1:16" customFormat="1" x14ac:dyDescent="0.2">
      <c r="A53" s="2" t="s">
        <v>235</v>
      </c>
      <c r="B53" s="2" t="s">
        <v>97</v>
      </c>
      <c r="C53" s="2" t="s">
        <v>160</v>
      </c>
      <c r="D53" s="2" t="s">
        <v>159</v>
      </c>
      <c r="E53" s="2" t="s">
        <v>162</v>
      </c>
      <c r="F53" s="24">
        <v>84</v>
      </c>
      <c r="G53" s="24">
        <v>0</v>
      </c>
      <c r="H53" s="24">
        <v>84</v>
      </c>
      <c r="I53" s="4">
        <v>0</v>
      </c>
      <c r="J53" s="4">
        <v>0</v>
      </c>
      <c r="K53" s="5">
        <v>0</v>
      </c>
      <c r="L53" s="25"/>
      <c r="M53" s="24">
        <v>0</v>
      </c>
      <c r="N53" s="25"/>
      <c r="O53" s="4">
        <v>84</v>
      </c>
      <c r="P53" s="3">
        <v>1</v>
      </c>
    </row>
    <row r="54" spans="1:16" customFormat="1" x14ac:dyDescent="0.2">
      <c r="A54" s="2" t="s">
        <v>234</v>
      </c>
      <c r="B54" s="2" t="s">
        <v>99</v>
      </c>
      <c r="C54" s="2" t="s">
        <v>160</v>
      </c>
      <c r="D54" s="2" t="s">
        <v>159</v>
      </c>
      <c r="E54" s="2" t="s">
        <v>163</v>
      </c>
      <c r="F54" s="24">
        <v>5020</v>
      </c>
      <c r="G54" s="24">
        <v>0</v>
      </c>
      <c r="H54" s="24">
        <v>5020</v>
      </c>
      <c r="I54" s="4">
        <v>0</v>
      </c>
      <c r="J54" s="4">
        <v>0</v>
      </c>
      <c r="K54" s="5">
        <v>0</v>
      </c>
      <c r="L54" s="25"/>
      <c r="M54" s="24">
        <v>0</v>
      </c>
      <c r="N54" s="25"/>
      <c r="O54" s="4">
        <v>5020</v>
      </c>
      <c r="P54" s="3">
        <v>1</v>
      </c>
    </row>
    <row r="55" spans="1:16" customFormat="1" x14ac:dyDescent="0.2">
      <c r="A55" s="2" t="s">
        <v>234</v>
      </c>
      <c r="B55" s="2" t="s">
        <v>99</v>
      </c>
      <c r="C55" s="2" t="s">
        <v>160</v>
      </c>
      <c r="D55" s="2" t="s">
        <v>159</v>
      </c>
      <c r="E55" s="2" t="s">
        <v>162</v>
      </c>
      <c r="F55" s="24">
        <v>140.56</v>
      </c>
      <c r="G55" s="24">
        <v>0</v>
      </c>
      <c r="H55" s="24">
        <v>140.56</v>
      </c>
      <c r="I55" s="4">
        <v>0</v>
      </c>
      <c r="J55" s="4">
        <v>0</v>
      </c>
      <c r="K55" s="5">
        <v>0</v>
      </c>
      <c r="L55" s="25"/>
      <c r="M55" s="24">
        <v>0</v>
      </c>
      <c r="N55" s="25"/>
      <c r="O55" s="4">
        <v>140.56</v>
      </c>
      <c r="P55" s="3">
        <v>1</v>
      </c>
    </row>
    <row r="56" spans="1:16" customFormat="1" x14ac:dyDescent="0.2">
      <c r="A56" s="2" t="s">
        <v>233</v>
      </c>
      <c r="B56" s="2" t="s">
        <v>101</v>
      </c>
      <c r="C56" s="2" t="s">
        <v>160</v>
      </c>
      <c r="D56" s="2" t="s">
        <v>159</v>
      </c>
      <c r="E56" s="2" t="s">
        <v>163</v>
      </c>
      <c r="F56" s="24">
        <v>5600</v>
      </c>
      <c r="G56" s="24">
        <v>0</v>
      </c>
      <c r="H56" s="24">
        <v>5600</v>
      </c>
      <c r="I56" s="4">
        <v>0</v>
      </c>
      <c r="J56" s="4">
        <v>0</v>
      </c>
      <c r="K56" s="5">
        <v>1121</v>
      </c>
      <c r="L56" s="25"/>
      <c r="M56" s="24">
        <v>1121</v>
      </c>
      <c r="N56" s="25"/>
      <c r="O56" s="4">
        <v>4479</v>
      </c>
      <c r="P56" s="3">
        <v>0.799821</v>
      </c>
    </row>
    <row r="57" spans="1:16" customFormat="1" x14ac:dyDescent="0.2">
      <c r="A57" s="2" t="s">
        <v>233</v>
      </c>
      <c r="B57" s="2" t="s">
        <v>101</v>
      </c>
      <c r="C57" s="2" t="s">
        <v>160</v>
      </c>
      <c r="D57" s="2" t="s">
        <v>159</v>
      </c>
      <c r="E57" s="2" t="s">
        <v>162</v>
      </c>
      <c r="F57" s="24">
        <v>156.80000000000001</v>
      </c>
      <c r="G57" s="24">
        <v>0</v>
      </c>
      <c r="H57" s="24">
        <v>156.80000000000001</v>
      </c>
      <c r="I57" s="4">
        <v>0</v>
      </c>
      <c r="J57" s="4">
        <v>0</v>
      </c>
      <c r="K57" s="5">
        <v>0</v>
      </c>
      <c r="L57" s="25"/>
      <c r="M57" s="24">
        <v>0</v>
      </c>
      <c r="N57" s="25"/>
      <c r="O57" s="4">
        <v>156.80000000000001</v>
      </c>
      <c r="P57" s="3">
        <v>1</v>
      </c>
    </row>
    <row r="58" spans="1:16" customFormat="1" x14ac:dyDescent="0.2">
      <c r="A58" s="2" t="s">
        <v>232</v>
      </c>
      <c r="B58" s="2" t="s">
        <v>103</v>
      </c>
      <c r="C58" s="2" t="s">
        <v>160</v>
      </c>
      <c r="D58" s="2" t="s">
        <v>159</v>
      </c>
      <c r="E58" s="2" t="s">
        <v>163</v>
      </c>
      <c r="F58" s="24">
        <v>4350</v>
      </c>
      <c r="G58" s="24">
        <v>0</v>
      </c>
      <c r="H58" s="24">
        <v>4350</v>
      </c>
      <c r="I58" s="4">
        <v>0</v>
      </c>
      <c r="J58" s="4">
        <v>0</v>
      </c>
      <c r="K58" s="5">
        <v>0</v>
      </c>
      <c r="L58" s="25"/>
      <c r="M58" s="24">
        <v>0</v>
      </c>
      <c r="N58" s="25"/>
      <c r="O58" s="4">
        <v>4350</v>
      </c>
      <c r="P58" s="3">
        <v>1</v>
      </c>
    </row>
    <row r="59" spans="1:16" customFormat="1" x14ac:dyDescent="0.2">
      <c r="A59" s="2" t="s">
        <v>232</v>
      </c>
      <c r="B59" s="2" t="s">
        <v>103</v>
      </c>
      <c r="C59" s="2" t="s">
        <v>160</v>
      </c>
      <c r="D59" s="2" t="s">
        <v>159</v>
      </c>
      <c r="E59" s="2" t="s">
        <v>162</v>
      </c>
      <c r="F59" s="24">
        <v>241.5</v>
      </c>
      <c r="G59" s="24">
        <v>0</v>
      </c>
      <c r="H59" s="24">
        <v>241.5</v>
      </c>
      <c r="I59" s="4">
        <v>0</v>
      </c>
      <c r="J59" s="4">
        <v>0</v>
      </c>
      <c r="K59" s="5">
        <v>0</v>
      </c>
      <c r="L59" s="25"/>
      <c r="M59" s="24">
        <v>0</v>
      </c>
      <c r="N59" s="25"/>
      <c r="O59" s="4">
        <v>241.5</v>
      </c>
      <c r="P59" s="3">
        <v>1</v>
      </c>
    </row>
    <row r="60" spans="1:16" customFormat="1" x14ac:dyDescent="0.2">
      <c r="A60" s="2" t="s">
        <v>232</v>
      </c>
      <c r="B60" s="2" t="s">
        <v>103</v>
      </c>
      <c r="C60" s="2" t="s">
        <v>160</v>
      </c>
      <c r="D60" s="2" t="s">
        <v>159</v>
      </c>
      <c r="E60" s="2" t="s">
        <v>158</v>
      </c>
      <c r="F60" s="24">
        <v>4275</v>
      </c>
      <c r="G60" s="24">
        <v>0</v>
      </c>
      <c r="H60" s="24">
        <v>4275</v>
      </c>
      <c r="I60" s="4">
        <v>12.82</v>
      </c>
      <c r="J60" s="4">
        <v>2242</v>
      </c>
      <c r="K60" s="5">
        <v>0</v>
      </c>
      <c r="L60" s="25"/>
      <c r="M60" s="24">
        <v>2254.8200000000002</v>
      </c>
      <c r="N60" s="25"/>
      <c r="O60" s="4">
        <v>2020.18</v>
      </c>
      <c r="P60" s="3">
        <v>0.472557</v>
      </c>
    </row>
    <row r="61" spans="1:16" customFormat="1" x14ac:dyDescent="0.2">
      <c r="A61" s="2" t="s">
        <v>231</v>
      </c>
      <c r="B61" s="2" t="s">
        <v>105</v>
      </c>
      <c r="C61" s="2" t="s">
        <v>160</v>
      </c>
      <c r="D61" s="2" t="s">
        <v>159</v>
      </c>
      <c r="E61" s="2" t="s">
        <v>163</v>
      </c>
      <c r="F61" s="24">
        <v>6644</v>
      </c>
      <c r="G61" s="24">
        <v>0</v>
      </c>
      <c r="H61" s="24">
        <v>6644</v>
      </c>
      <c r="I61" s="4">
        <v>0</v>
      </c>
      <c r="J61" s="4">
        <v>0</v>
      </c>
      <c r="K61" s="5">
        <v>0</v>
      </c>
      <c r="L61" s="25"/>
      <c r="M61" s="24">
        <v>0</v>
      </c>
      <c r="N61" s="25"/>
      <c r="O61" s="4">
        <v>6644</v>
      </c>
      <c r="P61" s="3">
        <v>1</v>
      </c>
    </row>
    <row r="62" spans="1:16" customFormat="1" x14ac:dyDescent="0.2">
      <c r="A62" s="2" t="s">
        <v>231</v>
      </c>
      <c r="B62" s="2" t="s">
        <v>105</v>
      </c>
      <c r="C62" s="2" t="s">
        <v>160</v>
      </c>
      <c r="D62" s="2" t="s">
        <v>159</v>
      </c>
      <c r="E62" s="2" t="s">
        <v>162</v>
      </c>
      <c r="F62" s="24">
        <v>333.03</v>
      </c>
      <c r="G62" s="24">
        <v>0</v>
      </c>
      <c r="H62" s="24">
        <v>333.03</v>
      </c>
      <c r="I62" s="4">
        <v>0</v>
      </c>
      <c r="J62" s="4">
        <v>0</v>
      </c>
      <c r="K62" s="5">
        <v>0</v>
      </c>
      <c r="L62" s="25"/>
      <c r="M62" s="24">
        <v>0</v>
      </c>
      <c r="N62" s="25"/>
      <c r="O62" s="4">
        <v>333.03</v>
      </c>
      <c r="P62" s="3">
        <v>1</v>
      </c>
    </row>
    <row r="63" spans="1:16" customFormat="1" x14ac:dyDescent="0.2">
      <c r="A63" s="2" t="s">
        <v>231</v>
      </c>
      <c r="B63" s="2" t="s">
        <v>105</v>
      </c>
      <c r="C63" s="2" t="s">
        <v>160</v>
      </c>
      <c r="D63" s="2" t="s">
        <v>159</v>
      </c>
      <c r="E63" s="2" t="s">
        <v>158</v>
      </c>
      <c r="F63" s="24">
        <v>5250</v>
      </c>
      <c r="G63" s="24">
        <v>0</v>
      </c>
      <c r="H63" s="24">
        <v>5250</v>
      </c>
      <c r="I63" s="4">
        <v>0</v>
      </c>
      <c r="J63" s="4">
        <v>0</v>
      </c>
      <c r="K63" s="5">
        <v>0</v>
      </c>
      <c r="L63" s="25"/>
      <c r="M63" s="24">
        <v>0</v>
      </c>
      <c r="N63" s="25"/>
      <c r="O63" s="4">
        <v>5250</v>
      </c>
      <c r="P63" s="3">
        <v>1</v>
      </c>
    </row>
    <row r="64" spans="1:16" customFormat="1" x14ac:dyDescent="0.2">
      <c r="A64" s="2" t="s">
        <v>230</v>
      </c>
      <c r="B64" s="2" t="s">
        <v>107</v>
      </c>
      <c r="C64" s="2" t="s">
        <v>160</v>
      </c>
      <c r="D64" s="2" t="s">
        <v>159</v>
      </c>
      <c r="E64" s="2" t="s">
        <v>163</v>
      </c>
      <c r="F64" s="24">
        <v>1700</v>
      </c>
      <c r="G64" s="24">
        <v>0</v>
      </c>
      <c r="H64" s="24">
        <v>1700</v>
      </c>
      <c r="I64" s="4">
        <v>0</v>
      </c>
      <c r="J64" s="4">
        <v>0</v>
      </c>
      <c r="K64" s="5">
        <v>0</v>
      </c>
      <c r="L64" s="25"/>
      <c r="M64" s="24">
        <v>0</v>
      </c>
      <c r="N64" s="25"/>
      <c r="O64" s="4">
        <v>1700</v>
      </c>
      <c r="P64" s="3">
        <v>1</v>
      </c>
    </row>
    <row r="65" spans="1:16" customFormat="1" x14ac:dyDescent="0.2">
      <c r="A65" s="2" t="s">
        <v>230</v>
      </c>
      <c r="B65" s="2" t="s">
        <v>107</v>
      </c>
      <c r="C65" s="2" t="s">
        <v>160</v>
      </c>
      <c r="D65" s="2" t="s">
        <v>159</v>
      </c>
      <c r="E65" s="2" t="s">
        <v>162</v>
      </c>
      <c r="F65" s="24">
        <v>47.6</v>
      </c>
      <c r="G65" s="24">
        <v>0</v>
      </c>
      <c r="H65" s="24">
        <v>47.6</v>
      </c>
      <c r="I65" s="4">
        <v>0</v>
      </c>
      <c r="J65" s="4">
        <v>0</v>
      </c>
      <c r="K65" s="5">
        <v>0</v>
      </c>
      <c r="L65" s="25"/>
      <c r="M65" s="24">
        <v>0</v>
      </c>
      <c r="N65" s="25"/>
      <c r="O65" s="4">
        <v>47.6</v>
      </c>
      <c r="P65" s="3">
        <v>1</v>
      </c>
    </row>
    <row r="66" spans="1:16" customFormat="1" x14ac:dyDescent="0.2">
      <c r="A66" s="2" t="s">
        <v>229</v>
      </c>
      <c r="B66" s="2" t="s">
        <v>41</v>
      </c>
      <c r="C66" s="2" t="s">
        <v>160</v>
      </c>
      <c r="D66" s="2" t="s">
        <v>159</v>
      </c>
      <c r="E66" s="2" t="s">
        <v>163</v>
      </c>
      <c r="F66" s="24">
        <v>101200</v>
      </c>
      <c r="G66" s="24">
        <v>0</v>
      </c>
      <c r="H66" s="24">
        <v>101200</v>
      </c>
      <c r="I66" s="4">
        <v>0</v>
      </c>
      <c r="J66" s="4">
        <v>0</v>
      </c>
      <c r="K66" s="5">
        <v>0</v>
      </c>
      <c r="L66" s="25"/>
      <c r="M66" s="24">
        <v>0</v>
      </c>
      <c r="N66" s="25"/>
      <c r="O66" s="4">
        <v>101200</v>
      </c>
      <c r="P66" s="3">
        <v>1</v>
      </c>
    </row>
    <row r="67" spans="1:16" customFormat="1" x14ac:dyDescent="0.2">
      <c r="A67" s="2" t="s">
        <v>229</v>
      </c>
      <c r="B67" s="2" t="s">
        <v>41</v>
      </c>
      <c r="C67" s="2" t="s">
        <v>160</v>
      </c>
      <c r="D67" s="2" t="s">
        <v>159</v>
      </c>
      <c r="E67" s="2" t="s">
        <v>162</v>
      </c>
      <c r="F67" s="24">
        <v>10302.290000000001</v>
      </c>
      <c r="G67" s="24">
        <v>0</v>
      </c>
      <c r="H67" s="24">
        <v>10302.290000000001</v>
      </c>
      <c r="I67" s="4">
        <v>0</v>
      </c>
      <c r="J67" s="4">
        <v>0</v>
      </c>
      <c r="K67" s="5">
        <v>0</v>
      </c>
      <c r="L67" s="25"/>
      <c r="M67" s="24">
        <v>0</v>
      </c>
      <c r="N67" s="25"/>
      <c r="O67" s="4">
        <v>10302.290000000001</v>
      </c>
      <c r="P67" s="3">
        <v>1</v>
      </c>
    </row>
    <row r="68" spans="1:16" customFormat="1" x14ac:dyDescent="0.2">
      <c r="A68" s="2" t="s">
        <v>229</v>
      </c>
      <c r="B68" s="2" t="s">
        <v>41</v>
      </c>
      <c r="C68" s="2" t="s">
        <v>160</v>
      </c>
      <c r="D68" s="2" t="s">
        <v>159</v>
      </c>
      <c r="E68" s="2" t="s">
        <v>158</v>
      </c>
      <c r="F68" s="24">
        <v>139650.5</v>
      </c>
      <c r="G68" s="24">
        <v>0</v>
      </c>
      <c r="H68" s="24">
        <v>139650.5</v>
      </c>
      <c r="I68" s="4">
        <v>718.21</v>
      </c>
      <c r="J68" s="4">
        <v>54526.400000000001</v>
      </c>
      <c r="K68" s="5">
        <v>0</v>
      </c>
      <c r="L68" s="25"/>
      <c r="M68" s="24">
        <v>55244.61</v>
      </c>
      <c r="N68" s="25"/>
      <c r="O68" s="4">
        <v>84405.89</v>
      </c>
      <c r="P68" s="3">
        <v>0.60440799999999995</v>
      </c>
    </row>
    <row r="69" spans="1:16" customFormat="1" x14ac:dyDescent="0.2">
      <c r="A69" s="2" t="s">
        <v>229</v>
      </c>
      <c r="B69" s="2" t="s">
        <v>41</v>
      </c>
      <c r="C69" s="2" t="s">
        <v>160</v>
      </c>
      <c r="D69" s="2" t="s">
        <v>159</v>
      </c>
      <c r="E69" s="2" t="s">
        <v>167</v>
      </c>
      <c r="F69" s="24">
        <v>127088.49</v>
      </c>
      <c r="G69" s="24">
        <v>0</v>
      </c>
      <c r="H69" s="24">
        <v>127088.49</v>
      </c>
      <c r="I69" s="4">
        <v>3856.82</v>
      </c>
      <c r="J69" s="4">
        <v>123398.24</v>
      </c>
      <c r="K69" s="5">
        <v>0</v>
      </c>
      <c r="L69" s="25"/>
      <c r="M69" s="24">
        <v>127255.06</v>
      </c>
      <c r="N69" s="25"/>
      <c r="O69" s="4">
        <v>-166.57</v>
      </c>
      <c r="P69" s="3">
        <v>-1.3110000000000001E-3</v>
      </c>
    </row>
    <row r="70" spans="1:16" customFormat="1" x14ac:dyDescent="0.2">
      <c r="A70" s="2" t="s">
        <v>228</v>
      </c>
      <c r="B70" s="2" t="s">
        <v>121</v>
      </c>
      <c r="C70" s="2" t="s">
        <v>160</v>
      </c>
      <c r="D70" s="2" t="s">
        <v>159</v>
      </c>
      <c r="E70" s="2" t="s">
        <v>163</v>
      </c>
      <c r="F70" s="24">
        <v>7620</v>
      </c>
      <c r="G70" s="24">
        <v>0</v>
      </c>
      <c r="H70" s="24">
        <v>7620</v>
      </c>
      <c r="I70" s="4">
        <v>0</v>
      </c>
      <c r="J70" s="4">
        <v>2000</v>
      </c>
      <c r="K70" s="5">
        <v>0</v>
      </c>
      <c r="L70" s="25"/>
      <c r="M70" s="24">
        <v>2000</v>
      </c>
      <c r="N70" s="25"/>
      <c r="O70" s="4">
        <v>5620</v>
      </c>
      <c r="P70" s="3">
        <v>0.73753299999999999</v>
      </c>
    </row>
    <row r="71" spans="1:16" customFormat="1" x14ac:dyDescent="0.2">
      <c r="A71" s="2" t="s">
        <v>228</v>
      </c>
      <c r="B71" s="2" t="s">
        <v>121</v>
      </c>
      <c r="C71" s="2" t="s">
        <v>160</v>
      </c>
      <c r="D71" s="2" t="s">
        <v>159</v>
      </c>
      <c r="E71" s="2" t="s">
        <v>162</v>
      </c>
      <c r="F71" s="24">
        <v>213.36</v>
      </c>
      <c r="G71" s="24">
        <v>0</v>
      </c>
      <c r="H71" s="24">
        <v>213.36</v>
      </c>
      <c r="I71" s="4">
        <v>0</v>
      </c>
      <c r="J71" s="4">
        <v>0</v>
      </c>
      <c r="K71" s="5">
        <v>0</v>
      </c>
      <c r="L71" s="25"/>
      <c r="M71" s="24">
        <v>0</v>
      </c>
      <c r="N71" s="25"/>
      <c r="O71" s="4">
        <v>213.36</v>
      </c>
      <c r="P71" s="3">
        <v>1</v>
      </c>
    </row>
    <row r="72" spans="1:16" customFormat="1" x14ac:dyDescent="0.2">
      <c r="A72" s="2" t="s">
        <v>227</v>
      </c>
      <c r="B72" s="2" t="s">
        <v>43</v>
      </c>
      <c r="C72" s="2" t="s">
        <v>160</v>
      </c>
      <c r="D72" s="2" t="s">
        <v>159</v>
      </c>
      <c r="E72" s="2" t="s">
        <v>163</v>
      </c>
      <c r="F72" s="24">
        <v>90500</v>
      </c>
      <c r="G72" s="24">
        <v>0</v>
      </c>
      <c r="H72" s="24">
        <v>90500</v>
      </c>
      <c r="I72" s="4">
        <v>0</v>
      </c>
      <c r="J72" s="4">
        <v>2000</v>
      </c>
      <c r="K72" s="5">
        <v>0</v>
      </c>
      <c r="L72" s="25"/>
      <c r="M72" s="24">
        <v>2000</v>
      </c>
      <c r="N72" s="25"/>
      <c r="O72" s="4">
        <v>88500</v>
      </c>
      <c r="P72" s="3">
        <v>0.97790100000000002</v>
      </c>
    </row>
    <row r="73" spans="1:16" customFormat="1" x14ac:dyDescent="0.2">
      <c r="A73" s="2" t="s">
        <v>227</v>
      </c>
      <c r="B73" s="2" t="s">
        <v>43</v>
      </c>
      <c r="C73" s="2" t="s">
        <v>160</v>
      </c>
      <c r="D73" s="2" t="s">
        <v>159</v>
      </c>
      <c r="E73" s="2" t="s">
        <v>162</v>
      </c>
      <c r="F73" s="24">
        <v>3143.84</v>
      </c>
      <c r="G73" s="24">
        <v>0</v>
      </c>
      <c r="H73" s="24">
        <v>3143.84</v>
      </c>
      <c r="I73" s="4">
        <v>0</v>
      </c>
      <c r="J73" s="4">
        <v>0</v>
      </c>
      <c r="K73" s="5">
        <v>0</v>
      </c>
      <c r="L73" s="25"/>
      <c r="M73" s="24">
        <v>0</v>
      </c>
      <c r="N73" s="25"/>
      <c r="O73" s="4">
        <v>3143.84</v>
      </c>
      <c r="P73" s="3">
        <v>1</v>
      </c>
    </row>
    <row r="74" spans="1:16" customFormat="1" x14ac:dyDescent="0.2">
      <c r="A74" s="2" t="s">
        <v>227</v>
      </c>
      <c r="B74" s="2" t="s">
        <v>43</v>
      </c>
      <c r="C74" s="2" t="s">
        <v>160</v>
      </c>
      <c r="D74" s="2" t="s">
        <v>159</v>
      </c>
      <c r="E74" s="2" t="s">
        <v>158</v>
      </c>
      <c r="F74" s="24">
        <v>21780</v>
      </c>
      <c r="G74" s="24">
        <v>0</v>
      </c>
      <c r="H74" s="24">
        <v>21780</v>
      </c>
      <c r="I74" s="4">
        <v>0</v>
      </c>
      <c r="J74" s="4">
        <v>0</v>
      </c>
      <c r="K74" s="5">
        <v>0</v>
      </c>
      <c r="L74" s="25"/>
      <c r="M74" s="24">
        <v>0</v>
      </c>
      <c r="N74" s="25"/>
      <c r="O74" s="4">
        <v>21780</v>
      </c>
      <c r="P74" s="3">
        <v>1</v>
      </c>
    </row>
    <row r="75" spans="1:16" customFormat="1" x14ac:dyDescent="0.2">
      <c r="A75" s="2" t="s">
        <v>226</v>
      </c>
      <c r="B75" s="2" t="s">
        <v>44</v>
      </c>
      <c r="C75" s="2" t="s">
        <v>160</v>
      </c>
      <c r="D75" s="2" t="s">
        <v>159</v>
      </c>
      <c r="E75" s="2" t="s">
        <v>163</v>
      </c>
      <c r="F75" s="24">
        <v>361525</v>
      </c>
      <c r="G75" s="24">
        <v>0</v>
      </c>
      <c r="H75" s="24">
        <v>1753384</v>
      </c>
      <c r="I75" s="4">
        <v>275397.33</v>
      </c>
      <c r="J75" s="4">
        <v>0</v>
      </c>
      <c r="K75" s="5">
        <v>0</v>
      </c>
      <c r="L75" s="25"/>
      <c r="M75" s="24">
        <v>275397.33</v>
      </c>
      <c r="N75" s="25"/>
      <c r="O75" s="4">
        <v>1477986.67</v>
      </c>
      <c r="P75" s="3">
        <v>0.84293399999999996</v>
      </c>
    </row>
    <row r="76" spans="1:16" customFormat="1" x14ac:dyDescent="0.2">
      <c r="A76" s="2" t="s">
        <v>226</v>
      </c>
      <c r="B76" s="2" t="s">
        <v>44</v>
      </c>
      <c r="C76" s="2" t="s">
        <v>160</v>
      </c>
      <c r="D76" s="2" t="s">
        <v>159</v>
      </c>
      <c r="E76" s="2" t="s">
        <v>162</v>
      </c>
      <c r="F76" s="24">
        <v>45007</v>
      </c>
      <c r="G76" s="24">
        <v>0</v>
      </c>
      <c r="H76" s="24">
        <v>1753384</v>
      </c>
      <c r="I76" s="4">
        <v>275397.33</v>
      </c>
      <c r="J76" s="4">
        <v>0</v>
      </c>
      <c r="K76" s="5">
        <v>0</v>
      </c>
      <c r="L76" s="25"/>
      <c r="M76" s="24">
        <v>275397.33</v>
      </c>
      <c r="N76" s="25"/>
      <c r="O76" s="4">
        <v>1477986.67</v>
      </c>
      <c r="P76" s="3">
        <v>0.84293399999999996</v>
      </c>
    </row>
    <row r="77" spans="1:16" customFormat="1" x14ac:dyDescent="0.2">
      <c r="A77" s="2" t="s">
        <v>226</v>
      </c>
      <c r="B77" s="2" t="s">
        <v>44</v>
      </c>
      <c r="C77" s="2" t="s">
        <v>160</v>
      </c>
      <c r="D77" s="2" t="s">
        <v>159</v>
      </c>
      <c r="E77" s="2" t="s">
        <v>158</v>
      </c>
      <c r="F77" s="24">
        <v>429888</v>
      </c>
      <c r="G77" s="24">
        <v>0</v>
      </c>
      <c r="H77" s="24">
        <v>1753384</v>
      </c>
      <c r="I77" s="4">
        <v>275397.33</v>
      </c>
      <c r="J77" s="4">
        <v>0</v>
      </c>
      <c r="K77" s="5">
        <v>0</v>
      </c>
      <c r="L77" s="25"/>
      <c r="M77" s="24">
        <v>275397.33</v>
      </c>
      <c r="N77" s="25"/>
      <c r="O77" s="4">
        <v>1477986.67</v>
      </c>
      <c r="P77" s="3">
        <v>0.84293399999999996</v>
      </c>
    </row>
    <row r="78" spans="1:16" customFormat="1" x14ac:dyDescent="0.2">
      <c r="A78" s="2" t="s">
        <v>226</v>
      </c>
      <c r="B78" s="2" t="s">
        <v>44</v>
      </c>
      <c r="C78" s="2" t="s">
        <v>160</v>
      </c>
      <c r="D78" s="2" t="s">
        <v>159</v>
      </c>
      <c r="E78" s="2" t="s">
        <v>167</v>
      </c>
      <c r="F78" s="24">
        <v>815964</v>
      </c>
      <c r="G78" s="24">
        <v>0</v>
      </c>
      <c r="H78" s="24">
        <v>1753384</v>
      </c>
      <c r="I78" s="4">
        <v>275397.33</v>
      </c>
      <c r="J78" s="4">
        <v>0</v>
      </c>
      <c r="K78" s="5">
        <v>0</v>
      </c>
      <c r="L78" s="25"/>
      <c r="M78" s="24">
        <v>275397.33</v>
      </c>
      <c r="N78" s="25"/>
      <c r="O78" s="4">
        <v>1477986.67</v>
      </c>
      <c r="P78" s="3">
        <v>0.84293399999999996</v>
      </c>
    </row>
    <row r="79" spans="1:16" customFormat="1" x14ac:dyDescent="0.2">
      <c r="A79" s="2" t="s">
        <v>226</v>
      </c>
      <c r="B79" s="2" t="s">
        <v>44</v>
      </c>
      <c r="C79" s="2" t="s">
        <v>160</v>
      </c>
      <c r="D79" s="2" t="s">
        <v>159</v>
      </c>
      <c r="E79" s="2" t="s">
        <v>165</v>
      </c>
      <c r="F79" s="24">
        <v>101000</v>
      </c>
      <c r="G79" s="24">
        <v>0</v>
      </c>
      <c r="H79" s="24">
        <v>1753384</v>
      </c>
      <c r="I79" s="4">
        <v>275397.33</v>
      </c>
      <c r="J79" s="4">
        <v>0</v>
      </c>
      <c r="K79" s="5">
        <v>0</v>
      </c>
      <c r="L79" s="25"/>
      <c r="M79" s="24">
        <v>275397.33</v>
      </c>
      <c r="N79" s="25"/>
      <c r="O79" s="4">
        <v>1477986.67</v>
      </c>
      <c r="P79" s="3">
        <v>0.84293399999999996</v>
      </c>
    </row>
    <row r="80" spans="1:16" customFormat="1" x14ac:dyDescent="0.2">
      <c r="A80" s="2" t="s">
        <v>225</v>
      </c>
      <c r="B80" s="2" t="s">
        <v>45</v>
      </c>
      <c r="C80" s="2" t="s">
        <v>160</v>
      </c>
      <c r="D80" s="2" t="s">
        <v>159</v>
      </c>
      <c r="E80" s="2" t="s">
        <v>163</v>
      </c>
      <c r="F80" s="24">
        <v>4500</v>
      </c>
      <c r="G80" s="24">
        <v>0</v>
      </c>
      <c r="H80" s="24">
        <v>4500</v>
      </c>
      <c r="I80" s="4">
        <v>0</v>
      </c>
      <c r="J80" s="4">
        <v>0</v>
      </c>
      <c r="K80" s="5">
        <v>0</v>
      </c>
      <c r="L80" s="25"/>
      <c r="M80" s="24">
        <v>0</v>
      </c>
      <c r="N80" s="25"/>
      <c r="O80" s="4">
        <v>4500</v>
      </c>
      <c r="P80" s="3">
        <v>1</v>
      </c>
    </row>
    <row r="81" spans="1:16" customFormat="1" x14ac:dyDescent="0.2">
      <c r="A81" s="2" t="s">
        <v>225</v>
      </c>
      <c r="B81" s="2" t="s">
        <v>45</v>
      </c>
      <c r="C81" s="2" t="s">
        <v>160</v>
      </c>
      <c r="D81" s="2" t="s">
        <v>159</v>
      </c>
      <c r="E81" s="2" t="s">
        <v>162</v>
      </c>
      <c r="F81" s="24">
        <v>126</v>
      </c>
      <c r="G81" s="24">
        <v>0</v>
      </c>
      <c r="H81" s="24">
        <v>126</v>
      </c>
      <c r="I81" s="4">
        <v>0</v>
      </c>
      <c r="J81" s="4">
        <v>0</v>
      </c>
      <c r="K81" s="5">
        <v>0</v>
      </c>
      <c r="L81" s="25"/>
      <c r="M81" s="24">
        <v>0</v>
      </c>
      <c r="N81" s="25"/>
      <c r="O81" s="4">
        <v>126</v>
      </c>
      <c r="P81" s="3">
        <v>1</v>
      </c>
    </row>
    <row r="82" spans="1:16" customFormat="1" x14ac:dyDescent="0.2">
      <c r="A82" s="2" t="s">
        <v>224</v>
      </c>
      <c r="B82" s="2" t="s">
        <v>123</v>
      </c>
      <c r="C82" s="2" t="s">
        <v>160</v>
      </c>
      <c r="D82" s="2" t="s">
        <v>159</v>
      </c>
      <c r="E82" s="2" t="s">
        <v>163</v>
      </c>
      <c r="F82" s="24">
        <v>7200</v>
      </c>
      <c r="G82" s="24">
        <v>0</v>
      </c>
      <c r="H82" s="24">
        <v>7200</v>
      </c>
      <c r="I82" s="4">
        <v>0</v>
      </c>
      <c r="J82" s="4">
        <v>0</v>
      </c>
      <c r="K82" s="5">
        <v>0</v>
      </c>
      <c r="L82" s="25"/>
      <c r="M82" s="24">
        <v>0</v>
      </c>
      <c r="N82" s="25"/>
      <c r="O82" s="4">
        <v>7200</v>
      </c>
      <c r="P82" s="3">
        <v>1</v>
      </c>
    </row>
    <row r="83" spans="1:16" customFormat="1" x14ac:dyDescent="0.2">
      <c r="A83" s="2" t="s">
        <v>224</v>
      </c>
      <c r="B83" s="2" t="s">
        <v>123</v>
      </c>
      <c r="C83" s="2" t="s">
        <v>160</v>
      </c>
      <c r="D83" s="2" t="s">
        <v>159</v>
      </c>
      <c r="E83" s="2" t="s">
        <v>162</v>
      </c>
      <c r="F83" s="24">
        <v>201.6</v>
      </c>
      <c r="G83" s="24">
        <v>0</v>
      </c>
      <c r="H83" s="24">
        <v>201.6</v>
      </c>
      <c r="I83" s="4">
        <v>0</v>
      </c>
      <c r="J83" s="4">
        <v>0</v>
      </c>
      <c r="K83" s="5">
        <v>0</v>
      </c>
      <c r="L83" s="25"/>
      <c r="M83" s="24">
        <v>0</v>
      </c>
      <c r="N83" s="25"/>
      <c r="O83" s="4">
        <v>201.6</v>
      </c>
      <c r="P83" s="3">
        <v>1</v>
      </c>
    </row>
    <row r="84" spans="1:16" customFormat="1" x14ac:dyDescent="0.2">
      <c r="A84" s="2" t="s">
        <v>223</v>
      </c>
      <c r="B84" s="2" t="s">
        <v>84</v>
      </c>
      <c r="C84" s="2" t="s">
        <v>160</v>
      </c>
      <c r="D84" s="2" t="s">
        <v>159</v>
      </c>
      <c r="E84" s="2" t="s">
        <v>163</v>
      </c>
      <c r="F84" s="24">
        <v>105835</v>
      </c>
      <c r="G84" s="24">
        <v>0</v>
      </c>
      <c r="H84" s="24">
        <v>105835</v>
      </c>
      <c r="I84" s="4">
        <v>0</v>
      </c>
      <c r="J84" s="4">
        <v>0</v>
      </c>
      <c r="K84" s="5">
        <v>0</v>
      </c>
      <c r="L84" s="25"/>
      <c r="M84" s="24">
        <v>0</v>
      </c>
      <c r="N84" s="25"/>
      <c r="O84" s="4">
        <v>105835</v>
      </c>
      <c r="P84" s="3">
        <v>1</v>
      </c>
    </row>
    <row r="85" spans="1:16" customFormat="1" x14ac:dyDescent="0.2">
      <c r="A85" s="2" t="s">
        <v>223</v>
      </c>
      <c r="B85" s="2" t="s">
        <v>84</v>
      </c>
      <c r="C85" s="2" t="s">
        <v>160</v>
      </c>
      <c r="D85" s="2" t="s">
        <v>159</v>
      </c>
      <c r="E85" s="2" t="s">
        <v>162</v>
      </c>
      <c r="F85" s="24">
        <v>2963.38</v>
      </c>
      <c r="G85" s="24">
        <v>0</v>
      </c>
      <c r="H85" s="24">
        <v>2963.38</v>
      </c>
      <c r="I85" s="4">
        <v>0</v>
      </c>
      <c r="J85" s="4">
        <v>0</v>
      </c>
      <c r="K85" s="5">
        <v>0</v>
      </c>
      <c r="L85" s="25"/>
      <c r="M85" s="24">
        <v>0</v>
      </c>
      <c r="N85" s="25"/>
      <c r="O85" s="4">
        <v>2963.38</v>
      </c>
      <c r="P85" s="3">
        <v>1</v>
      </c>
    </row>
    <row r="86" spans="1:16" customFormat="1" x14ac:dyDescent="0.2">
      <c r="A86" s="2" t="s">
        <v>222</v>
      </c>
      <c r="B86" s="2" t="s">
        <v>125</v>
      </c>
      <c r="C86" s="2" t="s">
        <v>160</v>
      </c>
      <c r="D86" s="2" t="s">
        <v>159</v>
      </c>
      <c r="E86" s="2" t="s">
        <v>163</v>
      </c>
      <c r="F86" s="24">
        <v>2188</v>
      </c>
      <c r="G86" s="24">
        <v>0</v>
      </c>
      <c r="H86" s="24">
        <v>2188</v>
      </c>
      <c r="I86" s="4">
        <v>0</v>
      </c>
      <c r="J86" s="4">
        <v>0</v>
      </c>
      <c r="K86" s="5">
        <v>0</v>
      </c>
      <c r="L86" s="25"/>
      <c r="M86" s="24">
        <v>0</v>
      </c>
      <c r="N86" s="25"/>
      <c r="O86" s="4">
        <v>2188</v>
      </c>
      <c r="P86" s="3">
        <v>1</v>
      </c>
    </row>
    <row r="87" spans="1:16" customFormat="1" x14ac:dyDescent="0.2">
      <c r="A87" s="2" t="s">
        <v>222</v>
      </c>
      <c r="B87" s="2" t="s">
        <v>125</v>
      </c>
      <c r="C87" s="2" t="s">
        <v>160</v>
      </c>
      <c r="D87" s="2" t="s">
        <v>159</v>
      </c>
      <c r="E87" s="2" t="s">
        <v>162</v>
      </c>
      <c r="F87" s="24">
        <v>204.62</v>
      </c>
      <c r="G87" s="24">
        <v>0</v>
      </c>
      <c r="H87" s="24">
        <v>204.62</v>
      </c>
      <c r="I87" s="4">
        <v>0</v>
      </c>
      <c r="J87" s="4">
        <v>0</v>
      </c>
      <c r="K87" s="5">
        <v>0</v>
      </c>
      <c r="L87" s="25"/>
      <c r="M87" s="24">
        <v>0</v>
      </c>
      <c r="N87" s="25"/>
      <c r="O87" s="4">
        <v>204.62</v>
      </c>
      <c r="P87" s="3">
        <v>1</v>
      </c>
    </row>
    <row r="88" spans="1:16" customFormat="1" x14ac:dyDescent="0.2">
      <c r="A88" s="2" t="s">
        <v>222</v>
      </c>
      <c r="B88" s="2" t="s">
        <v>125</v>
      </c>
      <c r="C88" s="2" t="s">
        <v>160</v>
      </c>
      <c r="D88" s="2" t="s">
        <v>159</v>
      </c>
      <c r="E88" s="2" t="s">
        <v>158</v>
      </c>
      <c r="F88" s="24">
        <v>5120</v>
      </c>
      <c r="G88" s="24">
        <v>0</v>
      </c>
      <c r="H88" s="24">
        <v>5120</v>
      </c>
      <c r="I88" s="4">
        <v>0</v>
      </c>
      <c r="J88" s="4">
        <v>0</v>
      </c>
      <c r="K88" s="5">
        <v>0</v>
      </c>
      <c r="L88" s="25"/>
      <c r="M88" s="24">
        <v>0</v>
      </c>
      <c r="N88" s="25"/>
      <c r="O88" s="4">
        <v>5120</v>
      </c>
      <c r="P88" s="3">
        <v>1</v>
      </c>
    </row>
    <row r="89" spans="1:16" customFormat="1" x14ac:dyDescent="0.2">
      <c r="A89" s="2" t="s">
        <v>221</v>
      </c>
      <c r="B89" s="2" t="s">
        <v>85</v>
      </c>
      <c r="C89" s="2" t="s">
        <v>160</v>
      </c>
      <c r="D89" s="2" t="s">
        <v>159</v>
      </c>
      <c r="E89" s="2" t="s">
        <v>163</v>
      </c>
      <c r="F89" s="24">
        <v>5000</v>
      </c>
      <c r="G89" s="24">
        <v>0</v>
      </c>
      <c r="H89" s="24">
        <v>5000</v>
      </c>
      <c r="I89" s="4">
        <v>0</v>
      </c>
      <c r="J89" s="4">
        <v>0</v>
      </c>
      <c r="K89" s="5">
        <v>0</v>
      </c>
      <c r="L89" s="25"/>
      <c r="M89" s="24">
        <v>0</v>
      </c>
      <c r="N89" s="25"/>
      <c r="O89" s="4">
        <v>5000</v>
      </c>
      <c r="P89" s="3">
        <v>1</v>
      </c>
    </row>
    <row r="90" spans="1:16" customFormat="1" x14ac:dyDescent="0.2">
      <c r="A90" s="2" t="s">
        <v>221</v>
      </c>
      <c r="B90" s="2" t="s">
        <v>85</v>
      </c>
      <c r="C90" s="2" t="s">
        <v>160</v>
      </c>
      <c r="D90" s="2" t="s">
        <v>159</v>
      </c>
      <c r="E90" s="2" t="s">
        <v>162</v>
      </c>
      <c r="F90" s="24">
        <v>140</v>
      </c>
      <c r="G90" s="24">
        <v>0</v>
      </c>
      <c r="H90" s="24">
        <v>140</v>
      </c>
      <c r="I90" s="4">
        <v>0</v>
      </c>
      <c r="J90" s="4">
        <v>0</v>
      </c>
      <c r="K90" s="5">
        <v>0</v>
      </c>
      <c r="L90" s="25"/>
      <c r="M90" s="24">
        <v>0</v>
      </c>
      <c r="N90" s="25"/>
      <c r="O90" s="4">
        <v>140</v>
      </c>
      <c r="P90" s="3">
        <v>1</v>
      </c>
    </row>
    <row r="91" spans="1:16" customFormat="1" x14ac:dyDescent="0.2">
      <c r="A91" s="2" t="s">
        <v>220</v>
      </c>
      <c r="B91" s="2" t="s">
        <v>109</v>
      </c>
      <c r="C91" s="2" t="s">
        <v>160</v>
      </c>
      <c r="D91" s="2" t="s">
        <v>159</v>
      </c>
      <c r="E91" s="2" t="s">
        <v>163</v>
      </c>
      <c r="F91" s="24">
        <v>19615</v>
      </c>
      <c r="G91" s="24">
        <v>0</v>
      </c>
      <c r="H91" s="24">
        <v>19615</v>
      </c>
      <c r="I91" s="4">
        <v>0</v>
      </c>
      <c r="J91" s="4">
        <v>0</v>
      </c>
      <c r="K91" s="5">
        <v>0</v>
      </c>
      <c r="L91" s="25"/>
      <c r="M91" s="24">
        <v>0</v>
      </c>
      <c r="N91" s="25"/>
      <c r="O91" s="4">
        <v>19615</v>
      </c>
      <c r="P91" s="3">
        <v>1</v>
      </c>
    </row>
    <row r="92" spans="1:16" customFormat="1" x14ac:dyDescent="0.2">
      <c r="A92" s="2" t="s">
        <v>220</v>
      </c>
      <c r="B92" s="2" t="s">
        <v>109</v>
      </c>
      <c r="C92" s="2" t="s">
        <v>160</v>
      </c>
      <c r="D92" s="2" t="s">
        <v>159</v>
      </c>
      <c r="E92" s="2" t="s">
        <v>162</v>
      </c>
      <c r="F92" s="24">
        <v>549.22</v>
      </c>
      <c r="G92" s="24">
        <v>0</v>
      </c>
      <c r="H92" s="24">
        <v>549.22</v>
      </c>
      <c r="I92" s="4">
        <v>0</v>
      </c>
      <c r="J92" s="4">
        <v>0</v>
      </c>
      <c r="K92" s="5">
        <v>0</v>
      </c>
      <c r="L92" s="25"/>
      <c r="M92" s="24">
        <v>0</v>
      </c>
      <c r="N92" s="25"/>
      <c r="O92" s="4">
        <v>549.22</v>
      </c>
      <c r="P92" s="3">
        <v>1</v>
      </c>
    </row>
    <row r="93" spans="1:16" customFormat="1" x14ac:dyDescent="0.2">
      <c r="A93" s="2" t="s">
        <v>219</v>
      </c>
      <c r="B93" s="2" t="s">
        <v>127</v>
      </c>
      <c r="C93" s="2" t="s">
        <v>160</v>
      </c>
      <c r="D93" s="2" t="s">
        <v>159</v>
      </c>
      <c r="E93" s="2" t="s">
        <v>163</v>
      </c>
      <c r="F93" s="24">
        <v>20700</v>
      </c>
      <c r="G93" s="24">
        <v>0</v>
      </c>
      <c r="H93" s="24">
        <v>20700</v>
      </c>
      <c r="I93" s="4">
        <v>0</v>
      </c>
      <c r="J93" s="4">
        <v>1000</v>
      </c>
      <c r="K93" s="5">
        <v>0</v>
      </c>
      <c r="L93" s="25"/>
      <c r="M93" s="24">
        <v>1000</v>
      </c>
      <c r="N93" s="25"/>
      <c r="O93" s="4">
        <v>19700</v>
      </c>
      <c r="P93" s="3">
        <v>0.95169099999999995</v>
      </c>
    </row>
    <row r="94" spans="1:16" customFormat="1" x14ac:dyDescent="0.2">
      <c r="A94" s="2" t="s">
        <v>219</v>
      </c>
      <c r="B94" s="2" t="s">
        <v>127</v>
      </c>
      <c r="C94" s="2" t="s">
        <v>160</v>
      </c>
      <c r="D94" s="2" t="s">
        <v>159</v>
      </c>
      <c r="E94" s="2" t="s">
        <v>162</v>
      </c>
      <c r="F94" s="24">
        <v>579.6</v>
      </c>
      <c r="G94" s="24">
        <v>0</v>
      </c>
      <c r="H94" s="24">
        <v>579.6</v>
      </c>
      <c r="I94" s="4">
        <v>0</v>
      </c>
      <c r="J94" s="4">
        <v>0</v>
      </c>
      <c r="K94" s="5">
        <v>0</v>
      </c>
      <c r="L94" s="25"/>
      <c r="M94" s="24">
        <v>0</v>
      </c>
      <c r="N94" s="25"/>
      <c r="O94" s="4">
        <v>579.6</v>
      </c>
      <c r="P94" s="3">
        <v>1</v>
      </c>
    </row>
    <row r="95" spans="1:16" customFormat="1" x14ac:dyDescent="0.2">
      <c r="A95" s="2" t="s">
        <v>218</v>
      </c>
      <c r="B95" s="2" t="s">
        <v>129</v>
      </c>
      <c r="C95" s="2" t="s">
        <v>160</v>
      </c>
      <c r="D95" s="2" t="s">
        <v>159</v>
      </c>
      <c r="E95" s="2" t="s">
        <v>163</v>
      </c>
      <c r="F95" s="24">
        <v>12000</v>
      </c>
      <c r="G95" s="24">
        <v>0</v>
      </c>
      <c r="H95" s="24">
        <v>12000</v>
      </c>
      <c r="I95" s="4">
        <v>0</v>
      </c>
      <c r="J95" s="4">
        <v>1500</v>
      </c>
      <c r="K95" s="5">
        <v>0</v>
      </c>
      <c r="L95" s="25"/>
      <c r="M95" s="24">
        <v>1500</v>
      </c>
      <c r="N95" s="25"/>
      <c r="O95" s="4">
        <v>10500</v>
      </c>
      <c r="P95" s="3">
        <v>0.875</v>
      </c>
    </row>
    <row r="96" spans="1:16" customFormat="1" x14ac:dyDescent="0.2">
      <c r="A96" s="2" t="s">
        <v>218</v>
      </c>
      <c r="B96" s="2" t="s">
        <v>129</v>
      </c>
      <c r="C96" s="2" t="s">
        <v>160</v>
      </c>
      <c r="D96" s="2" t="s">
        <v>159</v>
      </c>
      <c r="E96" s="2" t="s">
        <v>162</v>
      </c>
      <c r="F96" s="24">
        <v>336</v>
      </c>
      <c r="G96" s="24">
        <v>0</v>
      </c>
      <c r="H96" s="24">
        <v>336</v>
      </c>
      <c r="I96" s="4">
        <v>0</v>
      </c>
      <c r="J96" s="4">
        <v>0</v>
      </c>
      <c r="K96" s="5">
        <v>0</v>
      </c>
      <c r="L96" s="25"/>
      <c r="M96" s="24">
        <v>0</v>
      </c>
      <c r="N96" s="25"/>
      <c r="O96" s="4">
        <v>336</v>
      </c>
      <c r="P96" s="3">
        <v>1</v>
      </c>
    </row>
    <row r="97" spans="1:16" customFormat="1" x14ac:dyDescent="0.2">
      <c r="A97" s="2" t="s">
        <v>217</v>
      </c>
      <c r="B97" s="2" t="s">
        <v>86</v>
      </c>
      <c r="C97" s="2" t="s">
        <v>160</v>
      </c>
      <c r="D97" s="2" t="s">
        <v>159</v>
      </c>
      <c r="E97" s="2" t="s">
        <v>163</v>
      </c>
      <c r="F97" s="24">
        <v>31900</v>
      </c>
      <c r="G97" s="24">
        <v>0</v>
      </c>
      <c r="H97" s="24">
        <v>31900</v>
      </c>
      <c r="I97" s="4">
        <v>0</v>
      </c>
      <c r="J97" s="4">
        <v>5000</v>
      </c>
      <c r="K97" s="5">
        <v>0</v>
      </c>
      <c r="L97" s="25"/>
      <c r="M97" s="24">
        <v>5000</v>
      </c>
      <c r="N97" s="25"/>
      <c r="O97" s="4">
        <v>26900</v>
      </c>
      <c r="P97" s="3">
        <v>0.84326000000000001</v>
      </c>
    </row>
    <row r="98" spans="1:16" customFormat="1" x14ac:dyDescent="0.2">
      <c r="A98" s="2" t="s">
        <v>217</v>
      </c>
      <c r="B98" s="2" t="s">
        <v>86</v>
      </c>
      <c r="C98" s="2" t="s">
        <v>160</v>
      </c>
      <c r="D98" s="2" t="s">
        <v>159</v>
      </c>
      <c r="E98" s="2" t="s">
        <v>162</v>
      </c>
      <c r="F98" s="24">
        <v>1449.36</v>
      </c>
      <c r="G98" s="24">
        <v>0</v>
      </c>
      <c r="H98" s="24">
        <v>1449.36</v>
      </c>
      <c r="I98" s="4">
        <v>0</v>
      </c>
      <c r="J98" s="4">
        <v>0</v>
      </c>
      <c r="K98" s="5">
        <v>0</v>
      </c>
      <c r="L98" s="25"/>
      <c r="M98" s="24">
        <v>0</v>
      </c>
      <c r="N98" s="25"/>
      <c r="O98" s="4">
        <v>1449.36</v>
      </c>
      <c r="P98" s="3">
        <v>1</v>
      </c>
    </row>
    <row r="99" spans="1:16" customFormat="1" x14ac:dyDescent="0.2">
      <c r="A99" s="2" t="s">
        <v>217</v>
      </c>
      <c r="B99" s="2" t="s">
        <v>86</v>
      </c>
      <c r="C99" s="2" t="s">
        <v>160</v>
      </c>
      <c r="D99" s="2" t="s">
        <v>159</v>
      </c>
      <c r="E99" s="2" t="s">
        <v>158</v>
      </c>
      <c r="F99" s="24">
        <v>19863</v>
      </c>
      <c r="G99" s="24">
        <v>0</v>
      </c>
      <c r="H99" s="24">
        <v>19863</v>
      </c>
      <c r="I99" s="4">
        <v>369.06</v>
      </c>
      <c r="J99" s="4">
        <v>10190.48</v>
      </c>
      <c r="K99" s="5">
        <v>0</v>
      </c>
      <c r="L99" s="25"/>
      <c r="M99" s="24">
        <v>10559.54</v>
      </c>
      <c r="N99" s="25"/>
      <c r="O99" s="4">
        <v>9303.4599999999991</v>
      </c>
      <c r="P99" s="3">
        <v>0.46838099999999999</v>
      </c>
    </row>
    <row r="100" spans="1:16" customFormat="1" x14ac:dyDescent="0.2">
      <c r="A100" s="2" t="s">
        <v>216</v>
      </c>
      <c r="B100" s="2" t="s">
        <v>131</v>
      </c>
      <c r="C100" s="2" t="s">
        <v>160</v>
      </c>
      <c r="D100" s="2" t="s">
        <v>159</v>
      </c>
      <c r="E100" s="2" t="s">
        <v>163</v>
      </c>
      <c r="F100" s="24">
        <v>4000</v>
      </c>
      <c r="G100" s="24">
        <v>0</v>
      </c>
      <c r="H100" s="24">
        <v>4000</v>
      </c>
      <c r="I100" s="4">
        <v>0</v>
      </c>
      <c r="J100" s="4">
        <v>0</v>
      </c>
      <c r="K100" s="5">
        <v>0</v>
      </c>
      <c r="L100" s="25"/>
      <c r="M100" s="24">
        <v>0</v>
      </c>
      <c r="N100" s="25"/>
      <c r="O100" s="4">
        <v>4000</v>
      </c>
      <c r="P100" s="3">
        <v>1</v>
      </c>
    </row>
    <row r="101" spans="1:16" customFormat="1" x14ac:dyDescent="0.2">
      <c r="A101" s="2" t="s">
        <v>216</v>
      </c>
      <c r="B101" s="2" t="s">
        <v>131</v>
      </c>
      <c r="C101" s="2" t="s">
        <v>160</v>
      </c>
      <c r="D101" s="2" t="s">
        <v>159</v>
      </c>
      <c r="E101" s="2" t="s">
        <v>162</v>
      </c>
      <c r="F101" s="24">
        <v>112</v>
      </c>
      <c r="G101" s="24">
        <v>0</v>
      </c>
      <c r="H101" s="24">
        <v>112</v>
      </c>
      <c r="I101" s="4">
        <v>0</v>
      </c>
      <c r="J101" s="4">
        <v>0</v>
      </c>
      <c r="K101" s="5">
        <v>0</v>
      </c>
      <c r="L101" s="25"/>
      <c r="M101" s="24">
        <v>0</v>
      </c>
      <c r="N101" s="25"/>
      <c r="O101" s="4">
        <v>112</v>
      </c>
      <c r="P101" s="3">
        <v>1</v>
      </c>
    </row>
    <row r="102" spans="1:16" customFormat="1" x14ac:dyDescent="0.2">
      <c r="A102" s="2" t="s">
        <v>215</v>
      </c>
      <c r="B102" s="2" t="s">
        <v>133</v>
      </c>
      <c r="C102" s="2" t="s">
        <v>160</v>
      </c>
      <c r="D102" s="2" t="s">
        <v>159</v>
      </c>
      <c r="E102" s="2" t="s">
        <v>163</v>
      </c>
      <c r="F102" s="24">
        <v>9150</v>
      </c>
      <c r="G102" s="24">
        <v>0</v>
      </c>
      <c r="H102" s="24">
        <v>9150</v>
      </c>
      <c r="I102" s="4">
        <v>0</v>
      </c>
      <c r="J102" s="4">
        <v>1500</v>
      </c>
      <c r="K102" s="5">
        <v>0</v>
      </c>
      <c r="L102" s="25"/>
      <c r="M102" s="24">
        <v>1500</v>
      </c>
      <c r="N102" s="25"/>
      <c r="O102" s="4">
        <v>7650</v>
      </c>
      <c r="P102" s="3">
        <v>0.83606599999999998</v>
      </c>
    </row>
    <row r="103" spans="1:16" customFormat="1" x14ac:dyDescent="0.2">
      <c r="A103" s="2" t="s">
        <v>215</v>
      </c>
      <c r="B103" s="2" t="s">
        <v>133</v>
      </c>
      <c r="C103" s="2" t="s">
        <v>160</v>
      </c>
      <c r="D103" s="2" t="s">
        <v>159</v>
      </c>
      <c r="E103" s="2" t="s">
        <v>162</v>
      </c>
      <c r="F103" s="24">
        <v>256.2</v>
      </c>
      <c r="G103" s="24">
        <v>0</v>
      </c>
      <c r="H103" s="24">
        <v>256.2</v>
      </c>
      <c r="I103" s="4">
        <v>0</v>
      </c>
      <c r="J103" s="4">
        <v>0</v>
      </c>
      <c r="K103" s="5">
        <v>0</v>
      </c>
      <c r="L103" s="25"/>
      <c r="M103" s="24">
        <v>0</v>
      </c>
      <c r="N103" s="25"/>
      <c r="O103" s="4">
        <v>256.2</v>
      </c>
      <c r="P103" s="3">
        <v>1</v>
      </c>
    </row>
    <row r="104" spans="1:16" customFormat="1" x14ac:dyDescent="0.2">
      <c r="A104" s="2" t="s">
        <v>214</v>
      </c>
      <c r="B104" s="2" t="s">
        <v>111</v>
      </c>
      <c r="C104" s="2" t="s">
        <v>160</v>
      </c>
      <c r="D104" s="2" t="s">
        <v>159</v>
      </c>
      <c r="E104" s="2" t="s">
        <v>163</v>
      </c>
      <c r="F104" s="24">
        <v>15000</v>
      </c>
      <c r="G104" s="24">
        <v>0</v>
      </c>
      <c r="H104" s="24">
        <v>15000</v>
      </c>
      <c r="I104" s="4">
        <v>0</v>
      </c>
      <c r="J104" s="4">
        <v>0</v>
      </c>
      <c r="K104" s="5">
        <v>0</v>
      </c>
      <c r="L104" s="25"/>
      <c r="M104" s="24">
        <v>0</v>
      </c>
      <c r="N104" s="25"/>
      <c r="O104" s="4">
        <v>15000</v>
      </c>
      <c r="P104" s="3">
        <v>1</v>
      </c>
    </row>
    <row r="105" spans="1:16" customFormat="1" x14ac:dyDescent="0.2">
      <c r="A105" s="2" t="s">
        <v>214</v>
      </c>
      <c r="B105" s="2" t="s">
        <v>111</v>
      </c>
      <c r="C105" s="2" t="s">
        <v>160</v>
      </c>
      <c r="D105" s="2" t="s">
        <v>159</v>
      </c>
      <c r="E105" s="2" t="s">
        <v>162</v>
      </c>
      <c r="F105" s="24">
        <v>420</v>
      </c>
      <c r="G105" s="24">
        <v>0</v>
      </c>
      <c r="H105" s="24">
        <v>420</v>
      </c>
      <c r="I105" s="4">
        <v>0</v>
      </c>
      <c r="J105" s="4">
        <v>0</v>
      </c>
      <c r="K105" s="5">
        <v>0</v>
      </c>
      <c r="L105" s="25"/>
      <c r="M105" s="24">
        <v>0</v>
      </c>
      <c r="N105" s="25"/>
      <c r="O105" s="4">
        <v>420</v>
      </c>
      <c r="P105" s="3">
        <v>1</v>
      </c>
    </row>
    <row r="106" spans="1:16" customFormat="1" x14ac:dyDescent="0.2">
      <c r="A106" s="2" t="s">
        <v>213</v>
      </c>
      <c r="B106" s="2" t="s">
        <v>135</v>
      </c>
      <c r="C106" s="2" t="s">
        <v>160</v>
      </c>
      <c r="D106" s="2" t="s">
        <v>159</v>
      </c>
      <c r="E106" s="2" t="s">
        <v>163</v>
      </c>
      <c r="F106" s="24">
        <v>24800</v>
      </c>
      <c r="G106" s="24">
        <v>0</v>
      </c>
      <c r="H106" s="24">
        <v>24800</v>
      </c>
      <c r="I106" s="4">
        <v>0</v>
      </c>
      <c r="J106" s="4">
        <v>3500</v>
      </c>
      <c r="K106" s="5">
        <v>0</v>
      </c>
      <c r="L106" s="25"/>
      <c r="M106" s="24">
        <v>3500</v>
      </c>
      <c r="N106" s="25"/>
      <c r="O106" s="4">
        <v>21300</v>
      </c>
      <c r="P106" s="3">
        <v>0.85887100000000005</v>
      </c>
    </row>
    <row r="107" spans="1:16" customFormat="1" x14ac:dyDescent="0.2">
      <c r="A107" s="2" t="s">
        <v>213</v>
      </c>
      <c r="B107" s="2" t="s">
        <v>135</v>
      </c>
      <c r="C107" s="2" t="s">
        <v>160</v>
      </c>
      <c r="D107" s="2" t="s">
        <v>159</v>
      </c>
      <c r="E107" s="2" t="s">
        <v>162</v>
      </c>
      <c r="F107" s="24">
        <v>694.4</v>
      </c>
      <c r="G107" s="24">
        <v>0</v>
      </c>
      <c r="H107" s="24">
        <v>694.4</v>
      </c>
      <c r="I107" s="4">
        <v>0</v>
      </c>
      <c r="J107" s="4">
        <v>0</v>
      </c>
      <c r="K107" s="5">
        <v>0</v>
      </c>
      <c r="L107" s="25"/>
      <c r="M107" s="24">
        <v>0</v>
      </c>
      <c r="N107" s="25"/>
      <c r="O107" s="4">
        <v>694.4</v>
      </c>
      <c r="P107" s="3">
        <v>1</v>
      </c>
    </row>
    <row r="108" spans="1:16" customFormat="1" x14ac:dyDescent="0.2">
      <c r="A108" s="2" t="s">
        <v>212</v>
      </c>
      <c r="B108" s="2" t="s">
        <v>113</v>
      </c>
      <c r="C108" s="2" t="s">
        <v>160</v>
      </c>
      <c r="D108" s="2" t="s">
        <v>159</v>
      </c>
      <c r="E108" s="2" t="s">
        <v>163</v>
      </c>
      <c r="F108" s="24">
        <v>750</v>
      </c>
      <c r="G108" s="24">
        <v>0</v>
      </c>
      <c r="H108" s="24">
        <v>750</v>
      </c>
      <c r="I108" s="4">
        <v>0</v>
      </c>
      <c r="J108" s="4">
        <v>0</v>
      </c>
      <c r="K108" s="5">
        <v>0</v>
      </c>
      <c r="L108" s="25"/>
      <c r="M108" s="24">
        <v>0</v>
      </c>
      <c r="N108" s="25"/>
      <c r="O108" s="4">
        <v>750</v>
      </c>
      <c r="P108" s="3">
        <v>1</v>
      </c>
    </row>
    <row r="109" spans="1:16" customFormat="1" x14ac:dyDescent="0.2">
      <c r="A109" s="2" t="s">
        <v>212</v>
      </c>
      <c r="B109" s="2" t="s">
        <v>113</v>
      </c>
      <c r="C109" s="2" t="s">
        <v>160</v>
      </c>
      <c r="D109" s="2" t="s">
        <v>159</v>
      </c>
      <c r="E109" s="2" t="s">
        <v>162</v>
      </c>
      <c r="F109" s="24">
        <v>2450.14</v>
      </c>
      <c r="G109" s="24">
        <v>0</v>
      </c>
      <c r="H109" s="24">
        <v>2450.14</v>
      </c>
      <c r="I109" s="4">
        <v>0</v>
      </c>
      <c r="J109" s="4">
        <v>0</v>
      </c>
      <c r="K109" s="5">
        <v>0</v>
      </c>
      <c r="L109" s="25"/>
      <c r="M109" s="24">
        <v>0</v>
      </c>
      <c r="N109" s="25"/>
      <c r="O109" s="4">
        <v>2450.14</v>
      </c>
      <c r="P109" s="3">
        <v>1</v>
      </c>
    </row>
    <row r="110" spans="1:16" customFormat="1" x14ac:dyDescent="0.2">
      <c r="A110" s="2" t="s">
        <v>212</v>
      </c>
      <c r="B110" s="2" t="s">
        <v>113</v>
      </c>
      <c r="C110" s="2" t="s">
        <v>160</v>
      </c>
      <c r="D110" s="2" t="s">
        <v>159</v>
      </c>
      <c r="E110" s="2" t="s">
        <v>158</v>
      </c>
      <c r="F110" s="24">
        <v>86755</v>
      </c>
      <c r="G110" s="24">
        <v>0</v>
      </c>
      <c r="H110" s="24">
        <v>86755</v>
      </c>
      <c r="I110" s="4">
        <v>1966.7</v>
      </c>
      <c r="J110" s="4">
        <v>44073</v>
      </c>
      <c r="K110" s="5">
        <v>0</v>
      </c>
      <c r="L110" s="25"/>
      <c r="M110" s="24">
        <v>46039.7</v>
      </c>
      <c r="N110" s="25"/>
      <c r="O110" s="4">
        <v>40715.300000000003</v>
      </c>
      <c r="P110" s="3">
        <v>0.46931400000000001</v>
      </c>
    </row>
    <row r="111" spans="1:16" customFormat="1" x14ac:dyDescent="0.2">
      <c r="A111" s="2" t="s">
        <v>211</v>
      </c>
      <c r="B111" s="2" t="s">
        <v>87</v>
      </c>
      <c r="C111" s="2" t="s">
        <v>160</v>
      </c>
      <c r="D111" s="2" t="s">
        <v>159</v>
      </c>
      <c r="E111" s="2" t="s">
        <v>163</v>
      </c>
      <c r="F111" s="24">
        <v>400</v>
      </c>
      <c r="G111" s="24">
        <v>0</v>
      </c>
      <c r="H111" s="24">
        <v>400</v>
      </c>
      <c r="I111" s="4">
        <v>0</v>
      </c>
      <c r="J111" s="4">
        <v>0</v>
      </c>
      <c r="K111" s="5">
        <v>0</v>
      </c>
      <c r="L111" s="25"/>
      <c r="M111" s="24">
        <v>0</v>
      </c>
      <c r="N111" s="25"/>
      <c r="O111" s="4">
        <v>400</v>
      </c>
      <c r="P111" s="3">
        <v>1</v>
      </c>
    </row>
    <row r="112" spans="1:16" customFormat="1" x14ac:dyDescent="0.2">
      <c r="A112" s="2" t="s">
        <v>211</v>
      </c>
      <c r="B112" s="2" t="s">
        <v>87</v>
      </c>
      <c r="C112" s="2" t="s">
        <v>160</v>
      </c>
      <c r="D112" s="2" t="s">
        <v>159</v>
      </c>
      <c r="E112" s="2" t="s">
        <v>162</v>
      </c>
      <c r="F112" s="24">
        <v>3248.62</v>
      </c>
      <c r="G112" s="24">
        <v>0</v>
      </c>
      <c r="H112" s="24">
        <v>3248.62</v>
      </c>
      <c r="I112" s="4">
        <v>0</v>
      </c>
      <c r="J112" s="4">
        <v>0</v>
      </c>
      <c r="K112" s="5">
        <v>0</v>
      </c>
      <c r="L112" s="25"/>
      <c r="M112" s="24">
        <v>0</v>
      </c>
      <c r="N112" s="25"/>
      <c r="O112" s="4">
        <v>3248.62</v>
      </c>
      <c r="P112" s="3">
        <v>1</v>
      </c>
    </row>
    <row r="113" spans="1:16" customFormat="1" x14ac:dyDescent="0.2">
      <c r="A113" s="2" t="s">
        <v>211</v>
      </c>
      <c r="B113" s="2" t="s">
        <v>87</v>
      </c>
      <c r="C113" s="2" t="s">
        <v>160</v>
      </c>
      <c r="D113" s="2" t="s">
        <v>159</v>
      </c>
      <c r="E113" s="2" t="s">
        <v>158</v>
      </c>
      <c r="F113" s="24">
        <v>115622</v>
      </c>
      <c r="G113" s="24">
        <v>0</v>
      </c>
      <c r="H113" s="24">
        <v>115622</v>
      </c>
      <c r="I113" s="4">
        <v>1721.57</v>
      </c>
      <c r="J113" s="4">
        <v>55565.27</v>
      </c>
      <c r="K113" s="5">
        <v>0</v>
      </c>
      <c r="L113" s="25"/>
      <c r="M113" s="24">
        <v>57286.84</v>
      </c>
      <c r="N113" s="25"/>
      <c r="O113" s="4">
        <v>58335.16</v>
      </c>
      <c r="P113" s="3">
        <v>0.50453300000000001</v>
      </c>
    </row>
    <row r="114" spans="1:16" customFormat="1" x14ac:dyDescent="0.2">
      <c r="A114" s="2" t="s">
        <v>210</v>
      </c>
      <c r="B114" s="2" t="s">
        <v>88</v>
      </c>
      <c r="C114" s="2" t="s">
        <v>160</v>
      </c>
      <c r="D114" s="2" t="s">
        <v>159</v>
      </c>
      <c r="E114" s="2" t="s">
        <v>163</v>
      </c>
      <c r="F114" s="24">
        <v>8000</v>
      </c>
      <c r="G114" s="24">
        <v>0</v>
      </c>
      <c r="H114" s="24">
        <v>8000</v>
      </c>
      <c r="I114" s="4">
        <v>0</v>
      </c>
      <c r="J114" s="4">
        <v>0</v>
      </c>
      <c r="K114" s="5">
        <v>0</v>
      </c>
      <c r="L114" s="25"/>
      <c r="M114" s="24">
        <v>0</v>
      </c>
      <c r="N114" s="25"/>
      <c r="O114" s="4">
        <v>8000</v>
      </c>
      <c r="P114" s="3">
        <v>1</v>
      </c>
    </row>
    <row r="115" spans="1:16" customFormat="1" x14ac:dyDescent="0.2">
      <c r="A115" s="2" t="s">
        <v>210</v>
      </c>
      <c r="B115" s="2" t="s">
        <v>88</v>
      </c>
      <c r="C115" s="2" t="s">
        <v>160</v>
      </c>
      <c r="D115" s="2" t="s">
        <v>159</v>
      </c>
      <c r="E115" s="2" t="s">
        <v>162</v>
      </c>
      <c r="F115" s="24">
        <v>224</v>
      </c>
      <c r="G115" s="24">
        <v>0</v>
      </c>
      <c r="H115" s="24">
        <v>224</v>
      </c>
      <c r="I115" s="4">
        <v>0</v>
      </c>
      <c r="J115" s="4">
        <v>0</v>
      </c>
      <c r="K115" s="5">
        <v>0</v>
      </c>
      <c r="L115" s="25"/>
      <c r="M115" s="24">
        <v>0</v>
      </c>
      <c r="N115" s="25"/>
      <c r="O115" s="4">
        <v>224</v>
      </c>
      <c r="P115" s="3">
        <v>1</v>
      </c>
    </row>
    <row r="116" spans="1:16" customFormat="1" x14ac:dyDescent="0.2">
      <c r="A116" s="2" t="s">
        <v>209</v>
      </c>
      <c r="B116" s="2" t="s">
        <v>89</v>
      </c>
      <c r="C116" s="2" t="s">
        <v>160</v>
      </c>
      <c r="D116" s="2" t="s">
        <v>159</v>
      </c>
      <c r="E116" s="2" t="s">
        <v>163</v>
      </c>
      <c r="F116" s="24">
        <v>47500</v>
      </c>
      <c r="G116" s="24">
        <v>0</v>
      </c>
      <c r="H116" s="24">
        <v>47500</v>
      </c>
      <c r="I116" s="4">
        <v>0</v>
      </c>
      <c r="J116" s="4">
        <v>0</v>
      </c>
      <c r="K116" s="5">
        <v>0</v>
      </c>
      <c r="L116" s="25"/>
      <c r="M116" s="24">
        <v>0</v>
      </c>
      <c r="N116" s="25"/>
      <c r="O116" s="4">
        <v>47500</v>
      </c>
      <c r="P116" s="3">
        <v>1</v>
      </c>
    </row>
    <row r="117" spans="1:16" customFormat="1" x14ac:dyDescent="0.2">
      <c r="A117" s="2" t="s">
        <v>209</v>
      </c>
      <c r="B117" s="2" t="s">
        <v>89</v>
      </c>
      <c r="C117" s="2" t="s">
        <v>160</v>
      </c>
      <c r="D117" s="2" t="s">
        <v>159</v>
      </c>
      <c r="E117" s="2" t="s">
        <v>162</v>
      </c>
      <c r="F117" s="24">
        <v>3423.28</v>
      </c>
      <c r="G117" s="24">
        <v>0</v>
      </c>
      <c r="H117" s="24">
        <v>3423.28</v>
      </c>
      <c r="I117" s="4">
        <v>0</v>
      </c>
      <c r="J117" s="4">
        <v>0</v>
      </c>
      <c r="K117" s="5">
        <v>0</v>
      </c>
      <c r="L117" s="25"/>
      <c r="M117" s="24">
        <v>0</v>
      </c>
      <c r="N117" s="25"/>
      <c r="O117" s="4">
        <v>3423.28</v>
      </c>
      <c r="P117" s="3">
        <v>1</v>
      </c>
    </row>
    <row r="118" spans="1:16" customFormat="1" x14ac:dyDescent="0.2">
      <c r="A118" s="2" t="s">
        <v>209</v>
      </c>
      <c r="B118" s="2" t="s">
        <v>89</v>
      </c>
      <c r="C118" s="2" t="s">
        <v>160</v>
      </c>
      <c r="D118" s="2" t="s">
        <v>159</v>
      </c>
      <c r="E118" s="2" t="s">
        <v>158</v>
      </c>
      <c r="F118" s="24">
        <v>74760</v>
      </c>
      <c r="G118" s="24">
        <v>0</v>
      </c>
      <c r="H118" s="24">
        <v>74760</v>
      </c>
      <c r="I118" s="4">
        <v>0</v>
      </c>
      <c r="J118" s="4">
        <v>4566.6000000000004</v>
      </c>
      <c r="K118" s="5">
        <v>0</v>
      </c>
      <c r="L118" s="25"/>
      <c r="M118" s="24">
        <v>4566.6000000000004</v>
      </c>
      <c r="N118" s="25"/>
      <c r="O118" s="4">
        <v>70193.399999999994</v>
      </c>
      <c r="P118" s="3">
        <v>0.938917</v>
      </c>
    </row>
    <row r="119" spans="1:16" customFormat="1" x14ac:dyDescent="0.2">
      <c r="A119" s="2" t="s">
        <v>208</v>
      </c>
      <c r="B119" s="2" t="s">
        <v>115</v>
      </c>
      <c r="C119" s="2" t="s">
        <v>160</v>
      </c>
      <c r="D119" s="2" t="s">
        <v>159</v>
      </c>
      <c r="E119" s="2" t="s">
        <v>163</v>
      </c>
      <c r="F119" s="24">
        <v>3400</v>
      </c>
      <c r="G119" s="24">
        <v>0</v>
      </c>
      <c r="H119" s="24">
        <v>3400</v>
      </c>
      <c r="I119" s="4">
        <v>0</v>
      </c>
      <c r="J119" s="4">
        <v>0</v>
      </c>
      <c r="K119" s="5">
        <v>0</v>
      </c>
      <c r="L119" s="25"/>
      <c r="M119" s="24">
        <v>0</v>
      </c>
      <c r="N119" s="25"/>
      <c r="O119" s="4">
        <v>3400</v>
      </c>
      <c r="P119" s="3">
        <v>1</v>
      </c>
    </row>
    <row r="120" spans="1:16" customFormat="1" x14ac:dyDescent="0.2">
      <c r="A120" s="2" t="s">
        <v>208</v>
      </c>
      <c r="B120" s="2" t="s">
        <v>115</v>
      </c>
      <c r="C120" s="2" t="s">
        <v>160</v>
      </c>
      <c r="D120" s="2" t="s">
        <v>159</v>
      </c>
      <c r="E120" s="2" t="s">
        <v>162</v>
      </c>
      <c r="F120" s="24">
        <v>95.2</v>
      </c>
      <c r="G120" s="24">
        <v>0</v>
      </c>
      <c r="H120" s="24">
        <v>95.2</v>
      </c>
      <c r="I120" s="4">
        <v>0</v>
      </c>
      <c r="J120" s="4">
        <v>0</v>
      </c>
      <c r="K120" s="5">
        <v>0</v>
      </c>
      <c r="L120" s="25"/>
      <c r="M120" s="24">
        <v>0</v>
      </c>
      <c r="N120" s="25"/>
      <c r="O120" s="4">
        <v>95.2</v>
      </c>
      <c r="P120" s="3">
        <v>1</v>
      </c>
    </row>
    <row r="121" spans="1:16" customFormat="1" x14ac:dyDescent="0.2">
      <c r="A121" s="2" t="s">
        <v>207</v>
      </c>
      <c r="B121" s="2" t="s">
        <v>90</v>
      </c>
      <c r="C121" s="2" t="s">
        <v>160</v>
      </c>
      <c r="D121" s="2" t="s">
        <v>159</v>
      </c>
      <c r="E121" s="2" t="s">
        <v>163</v>
      </c>
      <c r="F121" s="24">
        <v>30000</v>
      </c>
      <c r="G121" s="24">
        <v>0</v>
      </c>
      <c r="H121" s="24">
        <v>30000</v>
      </c>
      <c r="I121" s="4">
        <v>0</v>
      </c>
      <c r="J121" s="4">
        <v>4500</v>
      </c>
      <c r="K121" s="5">
        <v>0</v>
      </c>
      <c r="L121" s="25"/>
      <c r="M121" s="24">
        <v>4500</v>
      </c>
      <c r="N121" s="25"/>
      <c r="O121" s="4">
        <v>25500</v>
      </c>
      <c r="P121" s="3">
        <v>0.85</v>
      </c>
    </row>
    <row r="122" spans="1:16" customFormat="1" x14ac:dyDescent="0.2">
      <c r="A122" s="2" t="s">
        <v>207</v>
      </c>
      <c r="B122" s="2" t="s">
        <v>90</v>
      </c>
      <c r="C122" s="2" t="s">
        <v>160</v>
      </c>
      <c r="D122" s="2" t="s">
        <v>159</v>
      </c>
      <c r="E122" s="2" t="s">
        <v>162</v>
      </c>
      <c r="F122" s="24">
        <v>840</v>
      </c>
      <c r="G122" s="24">
        <v>0</v>
      </c>
      <c r="H122" s="24">
        <v>840</v>
      </c>
      <c r="I122" s="4">
        <v>0</v>
      </c>
      <c r="J122" s="4">
        <v>0</v>
      </c>
      <c r="K122" s="5">
        <v>0</v>
      </c>
      <c r="L122" s="25"/>
      <c r="M122" s="24">
        <v>0</v>
      </c>
      <c r="N122" s="25"/>
      <c r="O122" s="4">
        <v>840</v>
      </c>
      <c r="P122" s="3">
        <v>1</v>
      </c>
    </row>
    <row r="123" spans="1:16" customFormat="1" x14ac:dyDescent="0.2">
      <c r="A123" s="2" t="s">
        <v>206</v>
      </c>
      <c r="B123" s="2" t="s">
        <v>91</v>
      </c>
      <c r="C123" s="2" t="s">
        <v>160</v>
      </c>
      <c r="D123" s="2" t="s">
        <v>159</v>
      </c>
      <c r="E123" s="2" t="s">
        <v>163</v>
      </c>
      <c r="F123" s="24">
        <v>172000</v>
      </c>
      <c r="G123" s="24">
        <v>0</v>
      </c>
      <c r="H123" s="24">
        <v>172000</v>
      </c>
      <c r="I123" s="4">
        <v>0</v>
      </c>
      <c r="J123" s="4">
        <v>20222.21</v>
      </c>
      <c r="K123" s="5">
        <v>0</v>
      </c>
      <c r="L123" s="25"/>
      <c r="M123" s="24">
        <v>20222.21</v>
      </c>
      <c r="N123" s="25"/>
      <c r="O123" s="4">
        <v>151777.79</v>
      </c>
      <c r="P123" s="3">
        <v>0.88242900000000002</v>
      </c>
    </row>
    <row r="124" spans="1:16" customFormat="1" x14ac:dyDescent="0.2">
      <c r="A124" s="2" t="s">
        <v>206</v>
      </c>
      <c r="B124" s="2" t="s">
        <v>91</v>
      </c>
      <c r="C124" s="2" t="s">
        <v>160</v>
      </c>
      <c r="D124" s="2" t="s">
        <v>159</v>
      </c>
      <c r="E124" s="2" t="s">
        <v>162</v>
      </c>
      <c r="F124" s="24">
        <v>4816</v>
      </c>
      <c r="G124" s="24">
        <v>0</v>
      </c>
      <c r="H124" s="24">
        <v>4816</v>
      </c>
      <c r="I124" s="4">
        <v>0</v>
      </c>
      <c r="J124" s="4">
        <v>0</v>
      </c>
      <c r="K124" s="5">
        <v>0</v>
      </c>
      <c r="L124" s="25"/>
      <c r="M124" s="24">
        <v>0</v>
      </c>
      <c r="N124" s="25"/>
      <c r="O124" s="4">
        <v>4816</v>
      </c>
      <c r="P124" s="3">
        <v>1</v>
      </c>
    </row>
    <row r="125" spans="1:16" customFormat="1" x14ac:dyDescent="0.2">
      <c r="A125" s="2" t="s">
        <v>205</v>
      </c>
      <c r="B125" s="2" t="s">
        <v>117</v>
      </c>
      <c r="C125" s="2" t="s">
        <v>160</v>
      </c>
      <c r="D125" s="2" t="s">
        <v>159</v>
      </c>
      <c r="E125" s="2" t="s">
        <v>163</v>
      </c>
      <c r="F125" s="24">
        <v>3216</v>
      </c>
      <c r="G125" s="24">
        <v>0</v>
      </c>
      <c r="H125" s="24">
        <v>3216</v>
      </c>
      <c r="I125" s="4">
        <v>0</v>
      </c>
      <c r="J125" s="4">
        <v>0</v>
      </c>
      <c r="K125" s="5">
        <v>0</v>
      </c>
      <c r="L125" s="25"/>
      <c r="M125" s="24">
        <v>0</v>
      </c>
      <c r="N125" s="25"/>
      <c r="O125" s="4">
        <v>3216</v>
      </c>
      <c r="P125" s="3">
        <v>1</v>
      </c>
    </row>
    <row r="126" spans="1:16" customFormat="1" x14ac:dyDescent="0.2">
      <c r="A126" s="2" t="s">
        <v>205</v>
      </c>
      <c r="B126" s="2" t="s">
        <v>117</v>
      </c>
      <c r="C126" s="2" t="s">
        <v>160</v>
      </c>
      <c r="D126" s="2" t="s">
        <v>159</v>
      </c>
      <c r="E126" s="2" t="s">
        <v>162</v>
      </c>
      <c r="F126" s="24">
        <v>90.05</v>
      </c>
      <c r="G126" s="24">
        <v>0</v>
      </c>
      <c r="H126" s="24">
        <v>90.05</v>
      </c>
      <c r="I126" s="4">
        <v>0</v>
      </c>
      <c r="J126" s="4">
        <v>0</v>
      </c>
      <c r="K126" s="5">
        <v>0</v>
      </c>
      <c r="L126" s="25"/>
      <c r="M126" s="24">
        <v>0</v>
      </c>
      <c r="N126" s="25"/>
      <c r="O126" s="4">
        <v>90.05</v>
      </c>
      <c r="P126" s="3">
        <v>1</v>
      </c>
    </row>
    <row r="127" spans="1:16" customFormat="1" x14ac:dyDescent="0.2">
      <c r="A127" s="2" t="s">
        <v>204</v>
      </c>
      <c r="B127" s="2" t="s">
        <v>92</v>
      </c>
      <c r="C127" s="2" t="s">
        <v>160</v>
      </c>
      <c r="D127" s="2" t="s">
        <v>159</v>
      </c>
      <c r="E127" s="2" t="s">
        <v>163</v>
      </c>
      <c r="F127" s="24">
        <v>14000</v>
      </c>
      <c r="G127" s="24">
        <v>0</v>
      </c>
      <c r="H127" s="24">
        <v>14000</v>
      </c>
      <c r="I127" s="4">
        <v>0</v>
      </c>
      <c r="J127" s="4">
        <v>0</v>
      </c>
      <c r="K127" s="5">
        <v>0</v>
      </c>
      <c r="L127" s="25"/>
      <c r="M127" s="24">
        <v>0</v>
      </c>
      <c r="N127" s="25"/>
      <c r="O127" s="4">
        <v>14000</v>
      </c>
      <c r="P127" s="3">
        <v>1</v>
      </c>
    </row>
    <row r="128" spans="1:16" customFormat="1" x14ac:dyDescent="0.2">
      <c r="A128" s="2" t="s">
        <v>204</v>
      </c>
      <c r="B128" s="2" t="s">
        <v>92</v>
      </c>
      <c r="C128" s="2" t="s">
        <v>160</v>
      </c>
      <c r="D128" s="2" t="s">
        <v>159</v>
      </c>
      <c r="E128" s="2" t="s">
        <v>162</v>
      </c>
      <c r="F128" s="24">
        <v>392</v>
      </c>
      <c r="G128" s="24">
        <v>0</v>
      </c>
      <c r="H128" s="24">
        <v>392</v>
      </c>
      <c r="I128" s="4">
        <v>0</v>
      </c>
      <c r="J128" s="4">
        <v>0</v>
      </c>
      <c r="K128" s="5">
        <v>0</v>
      </c>
      <c r="L128" s="25"/>
      <c r="M128" s="24">
        <v>0</v>
      </c>
      <c r="N128" s="25"/>
      <c r="O128" s="4">
        <v>392</v>
      </c>
      <c r="P128" s="3">
        <v>1</v>
      </c>
    </row>
    <row r="129" spans="1:16" customFormat="1" x14ac:dyDescent="0.2">
      <c r="A129" s="2" t="s">
        <v>204</v>
      </c>
      <c r="B129" s="2" t="s">
        <v>92</v>
      </c>
      <c r="C129" s="2" t="s">
        <v>160</v>
      </c>
      <c r="D129" s="2" t="s">
        <v>159</v>
      </c>
      <c r="E129" s="2" t="s">
        <v>158</v>
      </c>
      <c r="F129" s="24">
        <v>0</v>
      </c>
      <c r="G129" s="24">
        <v>0</v>
      </c>
      <c r="H129" s="24">
        <v>0</v>
      </c>
      <c r="I129" s="4">
        <v>0</v>
      </c>
      <c r="J129" s="4">
        <v>65.599999999999994</v>
      </c>
      <c r="K129" s="5">
        <v>0</v>
      </c>
      <c r="L129" s="25"/>
      <c r="M129" s="24">
        <v>65.599999999999994</v>
      </c>
      <c r="N129" s="25"/>
      <c r="O129" s="4">
        <v>-65.599999999999994</v>
      </c>
      <c r="P129" s="3">
        <v>0</v>
      </c>
    </row>
    <row r="130" spans="1:16" customFormat="1" x14ac:dyDescent="0.2">
      <c r="A130" s="2" t="s">
        <v>203</v>
      </c>
      <c r="B130" s="2" t="s">
        <v>93</v>
      </c>
      <c r="C130" s="2" t="s">
        <v>160</v>
      </c>
      <c r="D130" s="2" t="s">
        <v>159</v>
      </c>
      <c r="E130" s="2" t="s">
        <v>163</v>
      </c>
      <c r="F130" s="24">
        <v>14500</v>
      </c>
      <c r="G130" s="24">
        <v>0</v>
      </c>
      <c r="H130" s="24">
        <v>14500</v>
      </c>
      <c r="I130" s="4">
        <v>0</v>
      </c>
      <c r="J130" s="4">
        <v>0</v>
      </c>
      <c r="K130" s="5">
        <v>0</v>
      </c>
      <c r="L130" s="25"/>
      <c r="M130" s="24">
        <v>0</v>
      </c>
      <c r="N130" s="25"/>
      <c r="O130" s="4">
        <v>14500</v>
      </c>
      <c r="P130" s="3">
        <v>1</v>
      </c>
    </row>
    <row r="131" spans="1:16" customFormat="1" x14ac:dyDescent="0.2">
      <c r="A131" s="2" t="s">
        <v>203</v>
      </c>
      <c r="B131" s="2" t="s">
        <v>93</v>
      </c>
      <c r="C131" s="2" t="s">
        <v>160</v>
      </c>
      <c r="D131" s="2" t="s">
        <v>159</v>
      </c>
      <c r="E131" s="2" t="s">
        <v>162</v>
      </c>
      <c r="F131" s="24">
        <v>642.88</v>
      </c>
      <c r="G131" s="24">
        <v>0</v>
      </c>
      <c r="H131" s="24">
        <v>642.88</v>
      </c>
      <c r="I131" s="4">
        <v>0</v>
      </c>
      <c r="J131" s="4">
        <v>0</v>
      </c>
      <c r="K131" s="5">
        <v>0</v>
      </c>
      <c r="L131" s="25"/>
      <c r="M131" s="24">
        <v>0</v>
      </c>
      <c r="N131" s="25"/>
      <c r="O131" s="4">
        <v>642.88</v>
      </c>
      <c r="P131" s="3">
        <v>1</v>
      </c>
    </row>
    <row r="132" spans="1:16" customFormat="1" x14ac:dyDescent="0.2">
      <c r="A132" s="2" t="s">
        <v>203</v>
      </c>
      <c r="B132" s="2" t="s">
        <v>93</v>
      </c>
      <c r="C132" s="2" t="s">
        <v>160</v>
      </c>
      <c r="D132" s="2" t="s">
        <v>159</v>
      </c>
      <c r="E132" s="2" t="s">
        <v>158</v>
      </c>
      <c r="F132" s="24">
        <v>8460</v>
      </c>
      <c r="G132" s="24">
        <v>0</v>
      </c>
      <c r="H132" s="24">
        <v>8460</v>
      </c>
      <c r="I132" s="4">
        <v>0</v>
      </c>
      <c r="J132" s="4">
        <v>0</v>
      </c>
      <c r="K132" s="5">
        <v>0</v>
      </c>
      <c r="L132" s="25"/>
      <c r="M132" s="24">
        <v>0</v>
      </c>
      <c r="N132" s="25"/>
      <c r="O132" s="4">
        <v>8460</v>
      </c>
      <c r="P132" s="3">
        <v>1</v>
      </c>
    </row>
    <row r="133" spans="1:16" customFormat="1" x14ac:dyDescent="0.2">
      <c r="A133" s="2" t="s">
        <v>202</v>
      </c>
      <c r="B133" s="2" t="s">
        <v>94</v>
      </c>
      <c r="C133" s="2" t="s">
        <v>160</v>
      </c>
      <c r="D133" s="2" t="s">
        <v>159</v>
      </c>
      <c r="E133" s="2" t="s">
        <v>163</v>
      </c>
      <c r="F133" s="24">
        <v>101124</v>
      </c>
      <c r="G133" s="24">
        <v>0</v>
      </c>
      <c r="H133" s="24">
        <v>101124</v>
      </c>
      <c r="I133" s="4">
        <v>0</v>
      </c>
      <c r="J133" s="4">
        <v>20130.82</v>
      </c>
      <c r="K133" s="5">
        <v>0</v>
      </c>
      <c r="L133" s="25"/>
      <c r="M133" s="24">
        <v>20130.82</v>
      </c>
      <c r="N133" s="25"/>
      <c r="O133" s="4">
        <v>80993.179999999993</v>
      </c>
      <c r="P133" s="3">
        <v>0.800929</v>
      </c>
    </row>
    <row r="134" spans="1:16" customFormat="1" x14ac:dyDescent="0.2">
      <c r="A134" s="2" t="s">
        <v>202</v>
      </c>
      <c r="B134" s="2" t="s">
        <v>94</v>
      </c>
      <c r="C134" s="2" t="s">
        <v>160</v>
      </c>
      <c r="D134" s="2" t="s">
        <v>159</v>
      </c>
      <c r="E134" s="2" t="s">
        <v>162</v>
      </c>
      <c r="F134" s="24">
        <v>3991.12</v>
      </c>
      <c r="G134" s="24">
        <v>0</v>
      </c>
      <c r="H134" s="24">
        <v>3991.12</v>
      </c>
      <c r="I134" s="4">
        <v>0</v>
      </c>
      <c r="J134" s="4">
        <v>0</v>
      </c>
      <c r="K134" s="5">
        <v>0</v>
      </c>
      <c r="L134" s="25"/>
      <c r="M134" s="24">
        <v>0</v>
      </c>
      <c r="N134" s="25"/>
      <c r="O134" s="4">
        <v>3991.12</v>
      </c>
      <c r="P134" s="3">
        <v>1</v>
      </c>
    </row>
    <row r="135" spans="1:16" customFormat="1" x14ac:dyDescent="0.2">
      <c r="A135" s="2" t="s">
        <v>202</v>
      </c>
      <c r="B135" s="2" t="s">
        <v>94</v>
      </c>
      <c r="C135" s="2" t="s">
        <v>160</v>
      </c>
      <c r="D135" s="2" t="s">
        <v>159</v>
      </c>
      <c r="E135" s="2" t="s">
        <v>158</v>
      </c>
      <c r="F135" s="24">
        <v>41416</v>
      </c>
      <c r="G135" s="24">
        <v>0</v>
      </c>
      <c r="H135" s="24">
        <v>41416</v>
      </c>
      <c r="I135" s="4">
        <v>88.62</v>
      </c>
      <c r="J135" s="4">
        <v>16666.32</v>
      </c>
      <c r="K135" s="5">
        <v>0</v>
      </c>
      <c r="L135" s="25"/>
      <c r="M135" s="24">
        <v>16754.939999999999</v>
      </c>
      <c r="N135" s="25"/>
      <c r="O135" s="4">
        <v>24661.06</v>
      </c>
      <c r="P135" s="3">
        <v>0.59544799999999998</v>
      </c>
    </row>
    <row r="136" spans="1:16" customFormat="1" x14ac:dyDescent="0.2">
      <c r="A136" s="2" t="s">
        <v>201</v>
      </c>
      <c r="B136" s="2" t="s">
        <v>119</v>
      </c>
      <c r="C136" s="2" t="s">
        <v>160</v>
      </c>
      <c r="D136" s="2" t="s">
        <v>159</v>
      </c>
      <c r="E136" s="2" t="s">
        <v>163</v>
      </c>
      <c r="F136" s="24">
        <v>40500</v>
      </c>
      <c r="G136" s="24">
        <v>0</v>
      </c>
      <c r="H136" s="24">
        <v>40500</v>
      </c>
      <c r="I136" s="4">
        <v>0</v>
      </c>
      <c r="J136" s="4">
        <v>0</v>
      </c>
      <c r="K136" s="5">
        <v>0</v>
      </c>
      <c r="L136" s="25"/>
      <c r="M136" s="24">
        <v>0</v>
      </c>
      <c r="N136" s="25"/>
      <c r="O136" s="4">
        <v>40500</v>
      </c>
      <c r="P136" s="3">
        <v>1</v>
      </c>
    </row>
    <row r="137" spans="1:16" customFormat="1" x14ac:dyDescent="0.2">
      <c r="A137" s="2" t="s">
        <v>201</v>
      </c>
      <c r="B137" s="2" t="s">
        <v>119</v>
      </c>
      <c r="C137" s="2" t="s">
        <v>160</v>
      </c>
      <c r="D137" s="2" t="s">
        <v>159</v>
      </c>
      <c r="E137" s="2" t="s">
        <v>162</v>
      </c>
      <c r="F137" s="24">
        <v>1134</v>
      </c>
      <c r="G137" s="24">
        <v>0</v>
      </c>
      <c r="H137" s="24">
        <v>1134</v>
      </c>
      <c r="I137" s="4">
        <v>0</v>
      </c>
      <c r="J137" s="4">
        <v>0</v>
      </c>
      <c r="K137" s="5">
        <v>0</v>
      </c>
      <c r="L137" s="25"/>
      <c r="M137" s="24">
        <v>0</v>
      </c>
      <c r="N137" s="25"/>
      <c r="O137" s="4">
        <v>1134</v>
      </c>
      <c r="P137" s="3">
        <v>1</v>
      </c>
    </row>
    <row r="138" spans="1:16" customFormat="1" x14ac:dyDescent="0.2">
      <c r="A138" s="2" t="s">
        <v>200</v>
      </c>
      <c r="B138" s="2" t="s">
        <v>137</v>
      </c>
      <c r="C138" s="2" t="s">
        <v>160</v>
      </c>
      <c r="D138" s="2" t="s">
        <v>159</v>
      </c>
      <c r="E138" s="2" t="s">
        <v>163</v>
      </c>
      <c r="F138" s="24">
        <v>7136</v>
      </c>
      <c r="G138" s="24">
        <v>0</v>
      </c>
      <c r="H138" s="24">
        <v>7136</v>
      </c>
      <c r="I138" s="4">
        <v>127.95</v>
      </c>
      <c r="J138" s="4">
        <v>3000</v>
      </c>
      <c r="K138" s="5">
        <v>0</v>
      </c>
      <c r="L138" s="25"/>
      <c r="M138" s="24">
        <v>3127.95</v>
      </c>
      <c r="N138" s="25"/>
      <c r="O138" s="4">
        <v>4008.05</v>
      </c>
      <c r="P138" s="3">
        <v>0.561666</v>
      </c>
    </row>
    <row r="139" spans="1:16" customFormat="1" x14ac:dyDescent="0.2">
      <c r="A139" s="2" t="s">
        <v>200</v>
      </c>
      <c r="B139" s="2" t="s">
        <v>137</v>
      </c>
      <c r="C139" s="2" t="s">
        <v>160</v>
      </c>
      <c r="D139" s="2" t="s">
        <v>159</v>
      </c>
      <c r="E139" s="2" t="s">
        <v>162</v>
      </c>
      <c r="F139" s="24">
        <v>1847.33</v>
      </c>
      <c r="G139" s="24">
        <v>0</v>
      </c>
      <c r="H139" s="24">
        <v>1847.33</v>
      </c>
      <c r="I139" s="4">
        <v>0</v>
      </c>
      <c r="J139" s="4">
        <v>0</v>
      </c>
      <c r="K139" s="5">
        <v>0</v>
      </c>
      <c r="L139" s="25"/>
      <c r="M139" s="24">
        <v>0</v>
      </c>
      <c r="N139" s="25"/>
      <c r="O139" s="4">
        <v>1847.33</v>
      </c>
      <c r="P139" s="3">
        <v>1</v>
      </c>
    </row>
    <row r="140" spans="1:16" customFormat="1" x14ac:dyDescent="0.2">
      <c r="A140" s="2" t="s">
        <v>200</v>
      </c>
      <c r="B140" s="2" t="s">
        <v>137</v>
      </c>
      <c r="C140" s="2" t="s">
        <v>160</v>
      </c>
      <c r="D140" s="2" t="s">
        <v>159</v>
      </c>
      <c r="E140" s="2" t="s">
        <v>158</v>
      </c>
      <c r="F140" s="24">
        <v>58840</v>
      </c>
      <c r="G140" s="24">
        <v>0</v>
      </c>
      <c r="H140" s="24">
        <v>58840</v>
      </c>
      <c r="I140" s="4">
        <v>0</v>
      </c>
      <c r="J140" s="4">
        <v>5428</v>
      </c>
      <c r="K140" s="5">
        <v>0</v>
      </c>
      <c r="L140" s="25"/>
      <c r="M140" s="24">
        <v>5428</v>
      </c>
      <c r="N140" s="25"/>
      <c r="O140" s="4">
        <v>53412</v>
      </c>
      <c r="P140" s="3">
        <v>0.90774999999999995</v>
      </c>
    </row>
    <row r="141" spans="1:16" customFormat="1" x14ac:dyDescent="0.2">
      <c r="A141" s="2" t="s">
        <v>199</v>
      </c>
      <c r="B141" s="2" t="s">
        <v>95</v>
      </c>
      <c r="C141" s="2" t="s">
        <v>160</v>
      </c>
      <c r="D141" s="2" t="s">
        <v>159</v>
      </c>
      <c r="E141" s="2" t="s">
        <v>163</v>
      </c>
      <c r="F141" s="24">
        <v>20000</v>
      </c>
      <c r="G141" s="24">
        <v>0</v>
      </c>
      <c r="H141" s="24">
        <v>20000</v>
      </c>
      <c r="I141" s="4">
        <v>0</v>
      </c>
      <c r="J141" s="4">
        <v>0</v>
      </c>
      <c r="K141" s="5">
        <v>0</v>
      </c>
      <c r="L141" s="25"/>
      <c r="M141" s="24">
        <v>0</v>
      </c>
      <c r="N141" s="25"/>
      <c r="O141" s="4">
        <v>20000</v>
      </c>
      <c r="P141" s="3">
        <v>1</v>
      </c>
    </row>
    <row r="142" spans="1:16" customFormat="1" x14ac:dyDescent="0.2">
      <c r="A142" s="2" t="s">
        <v>199</v>
      </c>
      <c r="B142" s="2" t="s">
        <v>95</v>
      </c>
      <c r="C142" s="2" t="s">
        <v>160</v>
      </c>
      <c r="D142" s="2" t="s">
        <v>159</v>
      </c>
      <c r="E142" s="2" t="s">
        <v>162</v>
      </c>
      <c r="F142" s="24">
        <v>560</v>
      </c>
      <c r="G142" s="24">
        <v>0</v>
      </c>
      <c r="H142" s="24">
        <v>560</v>
      </c>
      <c r="I142" s="4">
        <v>0</v>
      </c>
      <c r="J142" s="4">
        <v>0</v>
      </c>
      <c r="K142" s="5">
        <v>0</v>
      </c>
      <c r="L142" s="25"/>
      <c r="M142" s="24">
        <v>0</v>
      </c>
      <c r="N142" s="25"/>
      <c r="O142" s="4">
        <v>560</v>
      </c>
      <c r="P142" s="3">
        <v>1</v>
      </c>
    </row>
    <row r="143" spans="1:16" customFormat="1" x14ac:dyDescent="0.2">
      <c r="A143" s="2" t="s">
        <v>198</v>
      </c>
      <c r="B143" s="2" t="s">
        <v>265</v>
      </c>
      <c r="C143" s="2" t="s">
        <v>160</v>
      </c>
      <c r="D143" s="2" t="s">
        <v>159</v>
      </c>
      <c r="E143" s="2" t="s">
        <v>163</v>
      </c>
      <c r="F143" s="24">
        <v>1272315</v>
      </c>
      <c r="G143" s="24">
        <v>0</v>
      </c>
      <c r="H143" s="24">
        <v>1272315</v>
      </c>
      <c r="I143" s="4">
        <v>29573.57</v>
      </c>
      <c r="J143" s="4">
        <v>0</v>
      </c>
      <c r="K143" s="5">
        <v>0</v>
      </c>
      <c r="L143" s="25"/>
      <c r="M143" s="24">
        <v>29573.57</v>
      </c>
      <c r="N143" s="25"/>
      <c r="O143" s="4">
        <v>1242741.43</v>
      </c>
      <c r="P143" s="3">
        <v>0.97675599999999996</v>
      </c>
    </row>
    <row r="144" spans="1:16" customFormat="1" x14ac:dyDescent="0.2">
      <c r="A144" s="2" t="s">
        <v>198</v>
      </c>
      <c r="B144" s="2" t="s">
        <v>265</v>
      </c>
      <c r="C144" s="2" t="s">
        <v>160</v>
      </c>
      <c r="D144" s="2" t="s">
        <v>159</v>
      </c>
      <c r="E144" s="2" t="s">
        <v>162</v>
      </c>
      <c r="F144" s="24">
        <v>35624.82</v>
      </c>
      <c r="G144" s="24">
        <v>0</v>
      </c>
      <c r="H144" s="24">
        <v>35624.82</v>
      </c>
      <c r="I144" s="4">
        <v>0</v>
      </c>
      <c r="J144" s="4">
        <v>0</v>
      </c>
      <c r="K144" s="5">
        <v>0</v>
      </c>
      <c r="L144" s="25"/>
      <c r="M144" s="24">
        <v>0</v>
      </c>
      <c r="N144" s="25"/>
      <c r="O144" s="4">
        <v>35624.82</v>
      </c>
      <c r="P144" s="3">
        <v>1</v>
      </c>
    </row>
    <row r="145" spans="1:16" customFormat="1" x14ac:dyDescent="0.2">
      <c r="A145" s="2" t="s">
        <v>197</v>
      </c>
      <c r="B145" s="2" t="s">
        <v>46</v>
      </c>
      <c r="C145" s="2" t="s">
        <v>160</v>
      </c>
      <c r="D145" s="2" t="s">
        <v>159</v>
      </c>
      <c r="E145" s="2" t="s">
        <v>163</v>
      </c>
      <c r="F145" s="24">
        <v>73349</v>
      </c>
      <c r="G145" s="24">
        <v>0</v>
      </c>
      <c r="H145" s="24">
        <v>73349</v>
      </c>
      <c r="I145" s="4">
        <v>0</v>
      </c>
      <c r="J145" s="4">
        <v>0</v>
      </c>
      <c r="K145" s="5">
        <v>0</v>
      </c>
      <c r="L145" s="25"/>
      <c r="M145" s="24">
        <v>0</v>
      </c>
      <c r="N145" s="25"/>
      <c r="O145" s="4">
        <v>73349</v>
      </c>
      <c r="P145" s="3">
        <v>1</v>
      </c>
    </row>
    <row r="146" spans="1:16" customFormat="1" x14ac:dyDescent="0.2">
      <c r="A146" s="2" t="s">
        <v>197</v>
      </c>
      <c r="B146" s="2" t="s">
        <v>46</v>
      </c>
      <c r="C146" s="2" t="s">
        <v>160</v>
      </c>
      <c r="D146" s="2" t="s">
        <v>159</v>
      </c>
      <c r="E146" s="2" t="s">
        <v>162</v>
      </c>
      <c r="F146" s="24">
        <v>2237.4499999999998</v>
      </c>
      <c r="G146" s="24">
        <v>0</v>
      </c>
      <c r="H146" s="24">
        <v>2237.4499999999998</v>
      </c>
      <c r="I146" s="4">
        <v>0</v>
      </c>
      <c r="J146" s="4">
        <v>0</v>
      </c>
      <c r="K146" s="5">
        <v>0</v>
      </c>
      <c r="L146" s="25"/>
      <c r="M146" s="24">
        <v>0</v>
      </c>
      <c r="N146" s="25"/>
      <c r="O146" s="4">
        <v>2237.4499999999998</v>
      </c>
      <c r="P146" s="3">
        <v>1</v>
      </c>
    </row>
    <row r="147" spans="1:16" customFormat="1" x14ac:dyDescent="0.2">
      <c r="A147" s="2" t="s">
        <v>197</v>
      </c>
      <c r="B147" s="2" t="s">
        <v>46</v>
      </c>
      <c r="C147" s="2" t="s">
        <v>160</v>
      </c>
      <c r="D147" s="2" t="s">
        <v>159</v>
      </c>
      <c r="E147" s="2" t="s">
        <v>158</v>
      </c>
      <c r="F147" s="24">
        <v>6560</v>
      </c>
      <c r="G147" s="24">
        <v>0</v>
      </c>
      <c r="H147" s="24">
        <v>6560</v>
      </c>
      <c r="I147" s="4">
        <v>0</v>
      </c>
      <c r="J147" s="4">
        <v>0</v>
      </c>
      <c r="K147" s="5">
        <v>0</v>
      </c>
      <c r="L147" s="25"/>
      <c r="M147" s="24">
        <v>0</v>
      </c>
      <c r="N147" s="25"/>
      <c r="O147" s="4">
        <v>6560</v>
      </c>
      <c r="P147" s="3">
        <v>1</v>
      </c>
    </row>
    <row r="148" spans="1:16" customFormat="1" x14ac:dyDescent="0.2">
      <c r="A148" s="2" t="s">
        <v>196</v>
      </c>
      <c r="B148" s="2" t="s">
        <v>48</v>
      </c>
      <c r="C148" s="2" t="s">
        <v>160</v>
      </c>
      <c r="D148" s="2" t="s">
        <v>159</v>
      </c>
      <c r="E148" s="2" t="s">
        <v>163</v>
      </c>
      <c r="F148" s="24">
        <v>369570</v>
      </c>
      <c r="G148" s="24">
        <v>0</v>
      </c>
      <c r="H148" s="24">
        <v>369570</v>
      </c>
      <c r="I148" s="4">
        <v>0</v>
      </c>
      <c r="J148" s="4">
        <v>17500</v>
      </c>
      <c r="K148" s="5">
        <v>7052.6</v>
      </c>
      <c r="L148" s="25"/>
      <c r="M148" s="24">
        <v>24552.6</v>
      </c>
      <c r="N148" s="25"/>
      <c r="O148" s="4">
        <v>345017.4</v>
      </c>
      <c r="P148" s="3">
        <v>0.93356399999999995</v>
      </c>
    </row>
    <row r="149" spans="1:16" customFormat="1" x14ac:dyDescent="0.2">
      <c r="A149" s="2" t="s">
        <v>196</v>
      </c>
      <c r="B149" s="2" t="s">
        <v>48</v>
      </c>
      <c r="C149" s="2" t="s">
        <v>160</v>
      </c>
      <c r="D149" s="2" t="s">
        <v>159</v>
      </c>
      <c r="E149" s="2" t="s">
        <v>162</v>
      </c>
      <c r="F149" s="24">
        <v>17503.400000000001</v>
      </c>
      <c r="G149" s="24">
        <v>0</v>
      </c>
      <c r="H149" s="24">
        <v>17503.400000000001</v>
      </c>
      <c r="I149" s="4">
        <v>0</v>
      </c>
      <c r="J149" s="4">
        <v>0</v>
      </c>
      <c r="K149" s="5">
        <v>0</v>
      </c>
      <c r="L149" s="25"/>
      <c r="M149" s="24">
        <v>0</v>
      </c>
      <c r="N149" s="25"/>
      <c r="O149" s="4">
        <v>17503.400000000001</v>
      </c>
      <c r="P149" s="3">
        <v>1</v>
      </c>
    </row>
    <row r="150" spans="1:16" customFormat="1" x14ac:dyDescent="0.2">
      <c r="A150" s="2" t="s">
        <v>196</v>
      </c>
      <c r="B150" s="2" t="s">
        <v>48</v>
      </c>
      <c r="C150" s="2" t="s">
        <v>160</v>
      </c>
      <c r="D150" s="2" t="s">
        <v>159</v>
      </c>
      <c r="E150" s="2" t="s">
        <v>158</v>
      </c>
      <c r="F150" s="24">
        <v>76980</v>
      </c>
      <c r="G150" s="24">
        <v>0</v>
      </c>
      <c r="H150" s="24">
        <v>76980</v>
      </c>
      <c r="I150" s="4">
        <v>1174.5</v>
      </c>
      <c r="J150" s="4">
        <v>20296</v>
      </c>
      <c r="K150" s="5">
        <v>0</v>
      </c>
      <c r="L150" s="25"/>
      <c r="M150" s="24">
        <v>21470.5</v>
      </c>
      <c r="N150" s="25"/>
      <c r="O150" s="4">
        <v>55509.5</v>
      </c>
      <c r="P150" s="3">
        <v>0.72109000000000001</v>
      </c>
    </row>
    <row r="151" spans="1:16" customFormat="1" x14ac:dyDescent="0.2">
      <c r="A151" s="2" t="s">
        <v>196</v>
      </c>
      <c r="B151" s="2" t="s">
        <v>48</v>
      </c>
      <c r="C151" s="2" t="s">
        <v>160</v>
      </c>
      <c r="D151" s="2" t="s">
        <v>159</v>
      </c>
      <c r="E151" s="2" t="s">
        <v>165</v>
      </c>
      <c r="F151" s="24">
        <v>5000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</row>
    <row r="152" spans="1:16" customFormat="1" x14ac:dyDescent="0.2">
      <c r="A152" s="2" t="s">
        <v>195</v>
      </c>
      <c r="B152" s="2" t="s">
        <v>96</v>
      </c>
      <c r="C152" s="2" t="s">
        <v>160</v>
      </c>
      <c r="D152" s="2" t="s">
        <v>159</v>
      </c>
      <c r="E152" s="2" t="s">
        <v>163</v>
      </c>
      <c r="F152" s="24">
        <v>17000</v>
      </c>
      <c r="G152" s="24">
        <v>0</v>
      </c>
      <c r="H152" s="24">
        <v>17000</v>
      </c>
      <c r="I152" s="4">
        <v>0</v>
      </c>
      <c r="J152" s="4">
        <v>4000</v>
      </c>
      <c r="K152" s="5">
        <v>0</v>
      </c>
      <c r="L152" s="25"/>
      <c r="M152" s="24">
        <v>4000</v>
      </c>
      <c r="N152" s="25"/>
      <c r="O152" s="4">
        <v>13000</v>
      </c>
      <c r="P152" s="3">
        <v>0.764706</v>
      </c>
    </row>
    <row r="153" spans="1:16" customFormat="1" x14ac:dyDescent="0.2">
      <c r="A153" s="2" t="s">
        <v>195</v>
      </c>
      <c r="B153" s="2" t="s">
        <v>96</v>
      </c>
      <c r="C153" s="2" t="s">
        <v>160</v>
      </c>
      <c r="D153" s="2" t="s">
        <v>159</v>
      </c>
      <c r="E153" s="2" t="s">
        <v>162</v>
      </c>
      <c r="F153" s="24">
        <v>2751.97</v>
      </c>
      <c r="G153" s="24">
        <v>0</v>
      </c>
      <c r="H153" s="24">
        <v>2751.97</v>
      </c>
      <c r="I153" s="4">
        <v>0</v>
      </c>
      <c r="J153" s="4">
        <v>0</v>
      </c>
      <c r="K153" s="5">
        <v>0</v>
      </c>
      <c r="L153" s="25"/>
      <c r="M153" s="24">
        <v>0</v>
      </c>
      <c r="N153" s="25"/>
      <c r="O153" s="4">
        <v>2751.97</v>
      </c>
      <c r="P153" s="3">
        <v>1</v>
      </c>
    </row>
    <row r="154" spans="1:16" customFormat="1" x14ac:dyDescent="0.2">
      <c r="A154" s="2" t="s">
        <v>195</v>
      </c>
      <c r="B154" s="2" t="s">
        <v>96</v>
      </c>
      <c r="C154" s="2" t="s">
        <v>160</v>
      </c>
      <c r="D154" s="2" t="s">
        <v>159</v>
      </c>
      <c r="E154" s="2" t="s">
        <v>158</v>
      </c>
      <c r="F154" s="24">
        <v>15035</v>
      </c>
      <c r="G154" s="24">
        <v>0</v>
      </c>
      <c r="H154" s="24">
        <v>15035</v>
      </c>
      <c r="I154" s="4">
        <v>541.38</v>
      </c>
      <c r="J154" s="4">
        <v>8024</v>
      </c>
      <c r="K154" s="5">
        <v>0</v>
      </c>
      <c r="L154" s="25"/>
      <c r="M154" s="24">
        <v>8565.3799999999992</v>
      </c>
      <c r="N154" s="25"/>
      <c r="O154" s="4">
        <v>6469.62</v>
      </c>
      <c r="P154" s="3">
        <v>0.43030400000000002</v>
      </c>
    </row>
    <row r="155" spans="1:16" customFormat="1" x14ac:dyDescent="0.2">
      <c r="A155" s="2" t="s">
        <v>195</v>
      </c>
      <c r="B155" s="2" t="s">
        <v>96</v>
      </c>
      <c r="C155" s="2" t="s">
        <v>160</v>
      </c>
      <c r="D155" s="2" t="s">
        <v>159</v>
      </c>
      <c r="E155" s="2" t="s">
        <v>167</v>
      </c>
      <c r="F155" s="24">
        <v>66249.600000000006</v>
      </c>
      <c r="G155" s="24">
        <v>0</v>
      </c>
      <c r="H155" s="24">
        <v>66249.600000000006</v>
      </c>
      <c r="I155" s="4">
        <v>1848.28</v>
      </c>
      <c r="J155" s="4">
        <v>58451.87</v>
      </c>
      <c r="K155" s="5">
        <v>0</v>
      </c>
      <c r="L155" s="25"/>
      <c r="M155" s="24">
        <v>60300.15</v>
      </c>
      <c r="N155" s="25"/>
      <c r="O155" s="4">
        <v>5949.45</v>
      </c>
      <c r="P155" s="3">
        <v>8.9803999999999995E-2</v>
      </c>
    </row>
    <row r="156" spans="1:16" customFormat="1" x14ac:dyDescent="0.2">
      <c r="A156" s="2" t="s">
        <v>194</v>
      </c>
      <c r="B156" s="2" t="s">
        <v>49</v>
      </c>
      <c r="C156" s="2" t="s">
        <v>160</v>
      </c>
      <c r="D156" s="2" t="s">
        <v>159</v>
      </c>
      <c r="E156" s="2" t="s">
        <v>163</v>
      </c>
      <c r="F156" s="24">
        <v>13420</v>
      </c>
      <c r="G156" s="24">
        <v>0</v>
      </c>
      <c r="H156" s="24">
        <v>13420</v>
      </c>
      <c r="I156" s="4">
        <v>0</v>
      </c>
      <c r="J156" s="4">
        <v>0</v>
      </c>
      <c r="K156" s="5">
        <v>0</v>
      </c>
      <c r="L156" s="25"/>
      <c r="M156" s="24">
        <v>0</v>
      </c>
      <c r="N156" s="25"/>
      <c r="O156" s="4">
        <v>13420</v>
      </c>
      <c r="P156" s="3">
        <v>1</v>
      </c>
    </row>
    <row r="157" spans="1:16" customFormat="1" x14ac:dyDescent="0.2">
      <c r="A157" s="2" t="s">
        <v>194</v>
      </c>
      <c r="B157" s="2" t="s">
        <v>49</v>
      </c>
      <c r="C157" s="2" t="s">
        <v>160</v>
      </c>
      <c r="D157" s="2" t="s">
        <v>159</v>
      </c>
      <c r="E157" s="2" t="s">
        <v>162</v>
      </c>
      <c r="F157" s="24">
        <v>6211.23</v>
      </c>
      <c r="G157" s="24">
        <v>0</v>
      </c>
      <c r="H157" s="24">
        <v>6211.23</v>
      </c>
      <c r="I157" s="4">
        <v>0</v>
      </c>
      <c r="J157" s="4">
        <v>0</v>
      </c>
      <c r="K157" s="5">
        <v>0</v>
      </c>
      <c r="L157" s="25"/>
      <c r="M157" s="24">
        <v>0</v>
      </c>
      <c r="N157" s="25"/>
      <c r="O157" s="4">
        <v>6211.23</v>
      </c>
      <c r="P157" s="3">
        <v>1</v>
      </c>
    </row>
    <row r="158" spans="1:16" customFormat="1" x14ac:dyDescent="0.2">
      <c r="A158" s="2" t="s">
        <v>194</v>
      </c>
      <c r="B158" s="2" t="s">
        <v>49</v>
      </c>
      <c r="C158" s="2" t="s">
        <v>160</v>
      </c>
      <c r="D158" s="2" t="s">
        <v>159</v>
      </c>
      <c r="E158" s="2" t="s">
        <v>158</v>
      </c>
      <c r="F158" s="24">
        <v>6170</v>
      </c>
      <c r="G158" s="24">
        <v>0</v>
      </c>
      <c r="H158" s="24">
        <v>6170</v>
      </c>
      <c r="I158" s="4">
        <v>0</v>
      </c>
      <c r="J158" s="4">
        <v>0</v>
      </c>
      <c r="K158" s="5">
        <v>0</v>
      </c>
      <c r="L158" s="25"/>
      <c r="M158" s="24">
        <v>0</v>
      </c>
      <c r="N158" s="25"/>
      <c r="O158" s="4">
        <v>6170</v>
      </c>
      <c r="P158" s="3">
        <v>1</v>
      </c>
    </row>
    <row r="159" spans="1:16" customFormat="1" x14ac:dyDescent="0.2">
      <c r="A159" s="2" t="s">
        <v>194</v>
      </c>
      <c r="B159" s="2" t="s">
        <v>49</v>
      </c>
      <c r="C159" s="2" t="s">
        <v>160</v>
      </c>
      <c r="D159" s="2" t="s">
        <v>159</v>
      </c>
      <c r="E159" s="2" t="s">
        <v>167</v>
      </c>
      <c r="F159" s="24">
        <v>202239.71</v>
      </c>
      <c r="G159" s="24">
        <v>0</v>
      </c>
      <c r="H159" s="24">
        <v>202239.71</v>
      </c>
      <c r="I159" s="4">
        <v>2665.01</v>
      </c>
      <c r="J159" s="4">
        <v>180234.66</v>
      </c>
      <c r="K159" s="5">
        <v>0</v>
      </c>
      <c r="L159" s="25"/>
      <c r="M159" s="24">
        <v>182899.67</v>
      </c>
      <c r="N159" s="25"/>
      <c r="O159" s="4">
        <v>19340.04</v>
      </c>
      <c r="P159" s="3">
        <v>9.5629000000000006E-2</v>
      </c>
    </row>
    <row r="160" spans="1:16" customFormat="1" x14ac:dyDescent="0.2">
      <c r="A160" s="2" t="s">
        <v>193</v>
      </c>
      <c r="B160" s="2" t="s">
        <v>50</v>
      </c>
      <c r="C160" s="2" t="s">
        <v>160</v>
      </c>
      <c r="D160" s="2" t="s">
        <v>159</v>
      </c>
      <c r="E160" s="2" t="s">
        <v>163</v>
      </c>
      <c r="F160" s="24">
        <v>26250</v>
      </c>
      <c r="G160" s="24">
        <v>0</v>
      </c>
      <c r="H160" s="24">
        <v>26250</v>
      </c>
      <c r="I160" s="4">
        <v>0</v>
      </c>
      <c r="J160" s="4">
        <v>6000</v>
      </c>
      <c r="K160" s="5">
        <v>0</v>
      </c>
      <c r="L160" s="25"/>
      <c r="M160" s="24">
        <v>6000</v>
      </c>
      <c r="N160" s="25"/>
      <c r="O160" s="4">
        <v>20250</v>
      </c>
      <c r="P160" s="3">
        <v>0.77142900000000003</v>
      </c>
    </row>
    <row r="161" spans="1:16" customFormat="1" x14ac:dyDescent="0.2">
      <c r="A161" s="2" t="s">
        <v>193</v>
      </c>
      <c r="B161" s="2" t="s">
        <v>50</v>
      </c>
      <c r="C161" s="2" t="s">
        <v>160</v>
      </c>
      <c r="D161" s="2" t="s">
        <v>159</v>
      </c>
      <c r="E161" s="2" t="s">
        <v>162</v>
      </c>
      <c r="F161" s="24">
        <v>1017.24</v>
      </c>
      <c r="G161" s="24">
        <v>0</v>
      </c>
      <c r="H161" s="24">
        <v>1017.24</v>
      </c>
      <c r="I161" s="4">
        <v>0</v>
      </c>
      <c r="J161" s="4">
        <v>0</v>
      </c>
      <c r="K161" s="5">
        <v>0</v>
      </c>
      <c r="L161" s="25"/>
      <c r="M161" s="24">
        <v>0</v>
      </c>
      <c r="N161" s="25"/>
      <c r="O161" s="4">
        <v>1017.24</v>
      </c>
      <c r="P161" s="3">
        <v>1</v>
      </c>
    </row>
    <row r="162" spans="1:16" customFormat="1" x14ac:dyDescent="0.2">
      <c r="A162" s="2" t="s">
        <v>193</v>
      </c>
      <c r="B162" s="2" t="s">
        <v>50</v>
      </c>
      <c r="C162" s="2" t="s">
        <v>160</v>
      </c>
      <c r="D162" s="2" t="s">
        <v>159</v>
      </c>
      <c r="E162" s="2" t="s">
        <v>158</v>
      </c>
      <c r="F162" s="24">
        <v>10080</v>
      </c>
      <c r="G162" s="24">
        <v>0</v>
      </c>
      <c r="H162" s="24">
        <v>10080</v>
      </c>
      <c r="I162" s="4">
        <v>0</v>
      </c>
      <c r="J162" s="4">
        <v>0</v>
      </c>
      <c r="K162" s="5">
        <v>0</v>
      </c>
      <c r="L162" s="25"/>
      <c r="M162" s="24">
        <v>0</v>
      </c>
      <c r="N162" s="25"/>
      <c r="O162" s="4">
        <v>10080</v>
      </c>
      <c r="P162" s="3">
        <v>1</v>
      </c>
    </row>
    <row r="163" spans="1:16" customFormat="1" x14ac:dyDescent="0.2">
      <c r="A163" s="2" t="s">
        <v>192</v>
      </c>
      <c r="B163" s="2" t="s">
        <v>51</v>
      </c>
      <c r="C163" s="2" t="s">
        <v>160</v>
      </c>
      <c r="D163" s="2" t="s">
        <v>159</v>
      </c>
      <c r="E163" s="2" t="s">
        <v>163</v>
      </c>
      <c r="F163" s="24">
        <v>31800</v>
      </c>
      <c r="G163" s="24">
        <v>0</v>
      </c>
      <c r="H163" s="24">
        <v>31800</v>
      </c>
      <c r="I163" s="4">
        <v>0</v>
      </c>
      <c r="J163" s="4">
        <v>18000</v>
      </c>
      <c r="K163" s="5">
        <v>0</v>
      </c>
      <c r="L163" s="25"/>
      <c r="M163" s="24">
        <v>18000</v>
      </c>
      <c r="N163" s="25"/>
      <c r="O163" s="4">
        <v>13800</v>
      </c>
      <c r="P163" s="3">
        <v>0.43396200000000001</v>
      </c>
    </row>
    <row r="164" spans="1:16" customFormat="1" x14ac:dyDescent="0.2">
      <c r="A164" s="2" t="s">
        <v>192</v>
      </c>
      <c r="B164" s="2" t="s">
        <v>51</v>
      </c>
      <c r="C164" s="2" t="s">
        <v>160</v>
      </c>
      <c r="D164" s="2" t="s">
        <v>159</v>
      </c>
      <c r="E164" s="2" t="s">
        <v>162</v>
      </c>
      <c r="F164" s="24">
        <v>890.4</v>
      </c>
      <c r="G164" s="24">
        <v>0</v>
      </c>
      <c r="H164" s="24">
        <v>890.4</v>
      </c>
      <c r="I164" s="4">
        <v>0</v>
      </c>
      <c r="J164" s="4">
        <v>0</v>
      </c>
      <c r="K164" s="5">
        <v>0</v>
      </c>
      <c r="L164" s="25"/>
      <c r="M164" s="24">
        <v>0</v>
      </c>
      <c r="N164" s="25"/>
      <c r="O164" s="4">
        <v>890.4</v>
      </c>
      <c r="P164" s="3">
        <v>1</v>
      </c>
    </row>
    <row r="165" spans="1:16" customFormat="1" x14ac:dyDescent="0.2">
      <c r="A165" s="2" t="s">
        <v>191</v>
      </c>
      <c r="B165" s="2" t="s">
        <v>53</v>
      </c>
      <c r="C165" s="2" t="s">
        <v>160</v>
      </c>
      <c r="D165" s="2" t="s">
        <v>159</v>
      </c>
      <c r="E165" s="2" t="s">
        <v>163</v>
      </c>
      <c r="F165" s="24">
        <v>154486</v>
      </c>
      <c r="G165" s="24">
        <v>0</v>
      </c>
      <c r="H165" s="24">
        <v>154486</v>
      </c>
      <c r="I165" s="4">
        <v>0</v>
      </c>
      <c r="J165" s="4">
        <v>9000</v>
      </c>
      <c r="K165" s="5">
        <v>166</v>
      </c>
      <c r="L165" s="25"/>
      <c r="M165" s="24">
        <v>9166</v>
      </c>
      <c r="N165" s="25"/>
      <c r="O165" s="4">
        <v>145320</v>
      </c>
      <c r="P165" s="3">
        <v>0.94066799999999995</v>
      </c>
    </row>
    <row r="166" spans="1:16" customFormat="1" x14ac:dyDescent="0.2">
      <c r="A166" s="2" t="s">
        <v>191</v>
      </c>
      <c r="B166" s="2" t="s">
        <v>53</v>
      </c>
      <c r="C166" s="2" t="s">
        <v>160</v>
      </c>
      <c r="D166" s="2" t="s">
        <v>159</v>
      </c>
      <c r="E166" s="2" t="s">
        <v>162</v>
      </c>
      <c r="F166" s="24">
        <v>5397.7</v>
      </c>
      <c r="G166" s="24">
        <v>0</v>
      </c>
      <c r="H166" s="24">
        <v>5397.7</v>
      </c>
      <c r="I166" s="4">
        <v>0</v>
      </c>
      <c r="J166" s="4">
        <v>0</v>
      </c>
      <c r="K166" s="5">
        <v>0</v>
      </c>
      <c r="L166" s="25"/>
      <c r="M166" s="24">
        <v>0</v>
      </c>
      <c r="N166" s="25"/>
      <c r="O166" s="4">
        <v>5397.7</v>
      </c>
      <c r="P166" s="3">
        <v>1</v>
      </c>
    </row>
    <row r="167" spans="1:16" customFormat="1" x14ac:dyDescent="0.2">
      <c r="A167" s="2" t="s">
        <v>191</v>
      </c>
      <c r="B167" s="2" t="s">
        <v>53</v>
      </c>
      <c r="C167" s="2" t="s">
        <v>160</v>
      </c>
      <c r="D167" s="2" t="s">
        <v>159</v>
      </c>
      <c r="E167" s="2" t="s">
        <v>158</v>
      </c>
      <c r="F167" s="24">
        <v>38289</v>
      </c>
      <c r="G167" s="24">
        <v>0</v>
      </c>
      <c r="H167" s="24">
        <v>38289</v>
      </c>
      <c r="I167" s="4">
        <v>432</v>
      </c>
      <c r="J167" s="4">
        <v>6372</v>
      </c>
      <c r="K167" s="5">
        <v>0</v>
      </c>
      <c r="L167" s="25"/>
      <c r="M167" s="24">
        <v>6804</v>
      </c>
      <c r="N167" s="25"/>
      <c r="O167" s="4">
        <v>31485</v>
      </c>
      <c r="P167" s="3">
        <v>0.822299</v>
      </c>
    </row>
    <row r="168" spans="1:16" customFormat="1" x14ac:dyDescent="0.2">
      <c r="A168" s="2" t="s">
        <v>190</v>
      </c>
      <c r="B168" s="2" t="s">
        <v>31</v>
      </c>
      <c r="C168" s="2" t="s">
        <v>160</v>
      </c>
      <c r="D168" s="2" t="s">
        <v>159</v>
      </c>
      <c r="E168" s="2" t="s">
        <v>163</v>
      </c>
      <c r="F168" s="24">
        <v>174500</v>
      </c>
      <c r="G168" s="24">
        <v>0</v>
      </c>
      <c r="H168" s="24">
        <v>174500</v>
      </c>
      <c r="I168" s="4">
        <v>0</v>
      </c>
      <c r="J168" s="4">
        <v>4500</v>
      </c>
      <c r="K168" s="5">
        <v>0</v>
      </c>
      <c r="L168" s="25"/>
      <c r="M168" s="24">
        <v>4500</v>
      </c>
      <c r="N168" s="25"/>
      <c r="O168" s="4">
        <v>170000</v>
      </c>
      <c r="P168" s="3">
        <v>0.97421199999999997</v>
      </c>
    </row>
    <row r="169" spans="1:16" customFormat="1" x14ac:dyDescent="0.2">
      <c r="A169" s="2" t="s">
        <v>190</v>
      </c>
      <c r="B169" s="2" t="s">
        <v>31</v>
      </c>
      <c r="C169" s="2" t="s">
        <v>160</v>
      </c>
      <c r="D169" s="2" t="s">
        <v>159</v>
      </c>
      <c r="E169" s="2" t="s">
        <v>162</v>
      </c>
      <c r="F169" s="24">
        <v>5602.8</v>
      </c>
      <c r="G169" s="24">
        <v>0</v>
      </c>
      <c r="H169" s="24">
        <v>5602.8</v>
      </c>
      <c r="I169" s="4">
        <v>0</v>
      </c>
      <c r="J169" s="4">
        <v>0</v>
      </c>
      <c r="K169" s="5">
        <v>0</v>
      </c>
      <c r="L169" s="25"/>
      <c r="M169" s="24">
        <v>0</v>
      </c>
      <c r="N169" s="25"/>
      <c r="O169" s="4">
        <v>5602.8</v>
      </c>
      <c r="P169" s="3">
        <v>1</v>
      </c>
    </row>
    <row r="170" spans="1:16" customFormat="1" x14ac:dyDescent="0.2">
      <c r="A170" s="2" t="s">
        <v>190</v>
      </c>
      <c r="B170" s="2" t="s">
        <v>31</v>
      </c>
      <c r="C170" s="2" t="s">
        <v>160</v>
      </c>
      <c r="D170" s="2" t="s">
        <v>159</v>
      </c>
      <c r="E170" s="2" t="s">
        <v>158</v>
      </c>
      <c r="F170" s="24">
        <v>25600</v>
      </c>
      <c r="G170" s="24">
        <v>0</v>
      </c>
      <c r="H170" s="24">
        <v>25600</v>
      </c>
      <c r="I170" s="4">
        <v>350.5</v>
      </c>
      <c r="J170" s="4">
        <v>5192</v>
      </c>
      <c r="K170" s="5">
        <v>0</v>
      </c>
      <c r="L170" s="25"/>
      <c r="M170" s="24">
        <v>5542.5</v>
      </c>
      <c r="N170" s="25"/>
      <c r="O170" s="4">
        <v>20057.5</v>
      </c>
      <c r="P170" s="3">
        <v>0.78349599999999997</v>
      </c>
    </row>
    <row r="171" spans="1:16" customFormat="1" x14ac:dyDescent="0.2">
      <c r="A171" s="2" t="s">
        <v>189</v>
      </c>
      <c r="B171" s="2" t="s">
        <v>55</v>
      </c>
      <c r="C171" s="2" t="s">
        <v>160</v>
      </c>
      <c r="D171" s="2" t="s">
        <v>159</v>
      </c>
      <c r="E171" s="2" t="s">
        <v>163</v>
      </c>
      <c r="F171" s="24">
        <v>13800</v>
      </c>
      <c r="G171" s="24">
        <v>0</v>
      </c>
      <c r="H171" s="24">
        <v>13800</v>
      </c>
      <c r="I171" s="4">
        <v>0</v>
      </c>
      <c r="J171" s="4">
        <v>2000</v>
      </c>
      <c r="K171" s="5">
        <v>0</v>
      </c>
      <c r="L171" s="25"/>
      <c r="M171" s="24">
        <v>2000</v>
      </c>
      <c r="N171" s="25"/>
      <c r="O171" s="4">
        <v>11800</v>
      </c>
      <c r="P171" s="3">
        <v>0.85507200000000005</v>
      </c>
    </row>
    <row r="172" spans="1:16" customFormat="1" x14ac:dyDescent="0.2">
      <c r="A172" s="2" t="s">
        <v>189</v>
      </c>
      <c r="B172" s="2" t="s">
        <v>55</v>
      </c>
      <c r="C172" s="2" t="s">
        <v>160</v>
      </c>
      <c r="D172" s="2" t="s">
        <v>159</v>
      </c>
      <c r="E172" s="2" t="s">
        <v>162</v>
      </c>
      <c r="F172" s="24">
        <v>2241.39</v>
      </c>
      <c r="G172" s="24">
        <v>0</v>
      </c>
      <c r="H172" s="24">
        <v>2241.39</v>
      </c>
      <c r="I172" s="4">
        <v>0</v>
      </c>
      <c r="J172" s="4">
        <v>0</v>
      </c>
      <c r="K172" s="5">
        <v>0</v>
      </c>
      <c r="L172" s="25"/>
      <c r="M172" s="24">
        <v>0</v>
      </c>
      <c r="N172" s="25"/>
      <c r="O172" s="4">
        <v>2241.39</v>
      </c>
      <c r="P172" s="3">
        <v>1</v>
      </c>
    </row>
    <row r="173" spans="1:16" customFormat="1" x14ac:dyDescent="0.2">
      <c r="A173" s="2" t="s">
        <v>189</v>
      </c>
      <c r="B173" s="2" t="s">
        <v>55</v>
      </c>
      <c r="C173" s="2" t="s">
        <v>160</v>
      </c>
      <c r="D173" s="2" t="s">
        <v>159</v>
      </c>
      <c r="E173" s="2" t="s">
        <v>167</v>
      </c>
      <c r="F173" s="24">
        <v>66249.600000000006</v>
      </c>
      <c r="G173" s="24">
        <v>0</v>
      </c>
      <c r="H173" s="24">
        <v>66249.600000000006</v>
      </c>
      <c r="I173" s="4">
        <v>1962.23</v>
      </c>
      <c r="J173" s="4">
        <v>62348.82</v>
      </c>
      <c r="K173" s="5">
        <v>0</v>
      </c>
      <c r="L173" s="25"/>
      <c r="M173" s="24">
        <v>64311.05</v>
      </c>
      <c r="N173" s="25"/>
      <c r="O173" s="4">
        <v>1938.55</v>
      </c>
      <c r="P173" s="3">
        <v>2.9260999999999999E-2</v>
      </c>
    </row>
    <row r="174" spans="1:16" customFormat="1" x14ac:dyDescent="0.2">
      <c r="A174" s="2" t="s">
        <v>188</v>
      </c>
      <c r="B174" s="2" t="s">
        <v>56</v>
      </c>
      <c r="C174" s="2" t="s">
        <v>160</v>
      </c>
      <c r="D174" s="2" t="s">
        <v>159</v>
      </c>
      <c r="E174" s="2" t="s">
        <v>163</v>
      </c>
      <c r="F174" s="24">
        <v>12000</v>
      </c>
      <c r="G174" s="24">
        <v>0</v>
      </c>
      <c r="H174" s="24">
        <v>12000</v>
      </c>
      <c r="I174" s="4">
        <v>0</v>
      </c>
      <c r="J174" s="4">
        <v>0</v>
      </c>
      <c r="K174" s="5">
        <v>0</v>
      </c>
      <c r="L174" s="25"/>
      <c r="M174" s="24">
        <v>0</v>
      </c>
      <c r="N174" s="25"/>
      <c r="O174" s="4">
        <v>12000</v>
      </c>
      <c r="P174" s="3">
        <v>1</v>
      </c>
    </row>
    <row r="175" spans="1:16" customFormat="1" x14ac:dyDescent="0.2">
      <c r="A175" s="2" t="s">
        <v>188</v>
      </c>
      <c r="B175" s="2" t="s">
        <v>56</v>
      </c>
      <c r="C175" s="2" t="s">
        <v>160</v>
      </c>
      <c r="D175" s="2" t="s">
        <v>159</v>
      </c>
      <c r="E175" s="2" t="s">
        <v>162</v>
      </c>
      <c r="F175" s="24">
        <v>336</v>
      </c>
      <c r="G175" s="24">
        <v>0</v>
      </c>
      <c r="H175" s="24">
        <v>336</v>
      </c>
      <c r="I175" s="4">
        <v>0</v>
      </c>
      <c r="J175" s="4">
        <v>0</v>
      </c>
      <c r="K175" s="5">
        <v>0</v>
      </c>
      <c r="L175" s="25"/>
      <c r="M175" s="24">
        <v>0</v>
      </c>
      <c r="N175" s="25"/>
      <c r="O175" s="4">
        <v>336</v>
      </c>
      <c r="P175" s="3">
        <v>1</v>
      </c>
    </row>
    <row r="176" spans="1:16" customFormat="1" x14ac:dyDescent="0.2">
      <c r="A176" s="2" t="s">
        <v>187</v>
      </c>
      <c r="B176" s="2" t="s">
        <v>58</v>
      </c>
      <c r="C176" s="2" t="s">
        <v>160</v>
      </c>
      <c r="D176" s="2" t="s">
        <v>159</v>
      </c>
      <c r="E176" s="2" t="s">
        <v>163</v>
      </c>
      <c r="F176" s="24">
        <v>23860</v>
      </c>
      <c r="G176" s="24">
        <v>0</v>
      </c>
      <c r="H176" s="24">
        <v>23860</v>
      </c>
      <c r="I176" s="4">
        <v>0</v>
      </c>
      <c r="J176" s="4">
        <v>2331.38</v>
      </c>
      <c r="K176" s="5">
        <v>0</v>
      </c>
      <c r="L176" s="25"/>
      <c r="M176" s="24">
        <v>2331.38</v>
      </c>
      <c r="N176" s="25"/>
      <c r="O176" s="4">
        <v>21528.62</v>
      </c>
      <c r="P176" s="3">
        <v>0.90228900000000001</v>
      </c>
    </row>
    <row r="177" spans="1:16" customFormat="1" x14ac:dyDescent="0.2">
      <c r="A177" s="2" t="s">
        <v>187</v>
      </c>
      <c r="B177" s="2" t="s">
        <v>58</v>
      </c>
      <c r="C177" s="2" t="s">
        <v>160</v>
      </c>
      <c r="D177" s="2" t="s">
        <v>159</v>
      </c>
      <c r="E177" s="2" t="s">
        <v>162</v>
      </c>
      <c r="F177" s="24">
        <v>2716.27</v>
      </c>
      <c r="G177" s="24">
        <v>0</v>
      </c>
      <c r="H177" s="24">
        <v>2716.27</v>
      </c>
      <c r="I177" s="4">
        <v>0</v>
      </c>
      <c r="J177" s="4">
        <v>0</v>
      </c>
      <c r="K177" s="5">
        <v>0</v>
      </c>
      <c r="L177" s="25"/>
      <c r="M177" s="24">
        <v>0</v>
      </c>
      <c r="N177" s="25"/>
      <c r="O177" s="4">
        <v>2716.27</v>
      </c>
      <c r="P177" s="3">
        <v>1</v>
      </c>
    </row>
    <row r="178" spans="1:16" customFormat="1" x14ac:dyDescent="0.2">
      <c r="A178" s="2" t="s">
        <v>187</v>
      </c>
      <c r="B178" s="2" t="s">
        <v>58</v>
      </c>
      <c r="C178" s="2" t="s">
        <v>160</v>
      </c>
      <c r="D178" s="2" t="s">
        <v>159</v>
      </c>
      <c r="E178" s="2" t="s">
        <v>158</v>
      </c>
      <c r="F178" s="24">
        <v>6900</v>
      </c>
      <c r="G178" s="24">
        <v>0</v>
      </c>
      <c r="H178" s="24">
        <v>6900</v>
      </c>
      <c r="I178" s="4">
        <v>-60</v>
      </c>
      <c r="J178" s="4">
        <v>0</v>
      </c>
      <c r="K178" s="5">
        <v>0</v>
      </c>
      <c r="L178" s="25"/>
      <c r="M178" s="24">
        <v>-60</v>
      </c>
      <c r="N178" s="25"/>
      <c r="O178" s="4">
        <v>6960</v>
      </c>
      <c r="P178" s="3">
        <v>1.008696</v>
      </c>
    </row>
    <row r="179" spans="1:16" customFormat="1" x14ac:dyDescent="0.2">
      <c r="A179" s="2" t="s">
        <v>187</v>
      </c>
      <c r="B179" s="2" t="s">
        <v>58</v>
      </c>
      <c r="C179" s="2" t="s">
        <v>160</v>
      </c>
      <c r="D179" s="2" t="s">
        <v>159</v>
      </c>
      <c r="E179" s="2" t="s">
        <v>167</v>
      </c>
      <c r="F179" s="24">
        <v>66249.600000000006</v>
      </c>
      <c r="G179" s="24">
        <v>0</v>
      </c>
      <c r="H179" s="24">
        <v>66249.600000000006</v>
      </c>
      <c r="I179" s="4">
        <v>1997.03</v>
      </c>
      <c r="J179" s="4">
        <v>62348.82</v>
      </c>
      <c r="K179" s="5">
        <v>0</v>
      </c>
      <c r="L179" s="25"/>
      <c r="M179" s="24">
        <v>64345.85</v>
      </c>
      <c r="N179" s="25"/>
      <c r="O179" s="4">
        <v>1903.75</v>
      </c>
      <c r="P179" s="3">
        <v>2.8736000000000001E-2</v>
      </c>
    </row>
    <row r="180" spans="1:16" customFormat="1" x14ac:dyDescent="0.2">
      <c r="A180" s="2" t="s">
        <v>186</v>
      </c>
      <c r="B180" s="2" t="s">
        <v>59</v>
      </c>
      <c r="C180" s="2" t="s">
        <v>160</v>
      </c>
      <c r="D180" s="2" t="s">
        <v>159</v>
      </c>
      <c r="E180" s="2" t="s">
        <v>163</v>
      </c>
      <c r="F180" s="24">
        <v>9925</v>
      </c>
      <c r="G180" s="24">
        <v>0</v>
      </c>
      <c r="H180" s="24">
        <v>9925</v>
      </c>
      <c r="I180" s="4">
        <v>0</v>
      </c>
      <c r="J180" s="4">
        <v>410.94</v>
      </c>
      <c r="K180" s="5">
        <v>0</v>
      </c>
      <c r="L180" s="25"/>
      <c r="M180" s="24">
        <v>410.94</v>
      </c>
      <c r="N180" s="25"/>
      <c r="O180" s="4">
        <v>9514.06</v>
      </c>
      <c r="P180" s="3">
        <v>0.95859499999999997</v>
      </c>
    </row>
    <row r="181" spans="1:16" customFormat="1" x14ac:dyDescent="0.2">
      <c r="A181" s="2" t="s">
        <v>186</v>
      </c>
      <c r="B181" s="2" t="s">
        <v>59</v>
      </c>
      <c r="C181" s="2" t="s">
        <v>160</v>
      </c>
      <c r="D181" s="2" t="s">
        <v>159</v>
      </c>
      <c r="E181" s="2" t="s">
        <v>162</v>
      </c>
      <c r="F181" s="24">
        <v>277.89999999999998</v>
      </c>
      <c r="G181" s="24">
        <v>0</v>
      </c>
      <c r="H181" s="24">
        <v>277.89999999999998</v>
      </c>
      <c r="I181" s="4">
        <v>0</v>
      </c>
      <c r="J181" s="4">
        <v>0</v>
      </c>
      <c r="K181" s="5">
        <v>0</v>
      </c>
      <c r="L181" s="25"/>
      <c r="M181" s="24">
        <v>0</v>
      </c>
      <c r="N181" s="25"/>
      <c r="O181" s="4">
        <v>277.89999999999998</v>
      </c>
      <c r="P181" s="3">
        <v>1</v>
      </c>
    </row>
    <row r="182" spans="1:16" customFormat="1" x14ac:dyDescent="0.2">
      <c r="A182" s="2" t="s">
        <v>185</v>
      </c>
      <c r="B182" s="2" t="s">
        <v>60</v>
      </c>
      <c r="C182" s="2" t="s">
        <v>160</v>
      </c>
      <c r="D182" s="2" t="s">
        <v>159</v>
      </c>
      <c r="E182" s="2" t="s">
        <v>163</v>
      </c>
      <c r="F182" s="24">
        <v>60000</v>
      </c>
      <c r="G182" s="24">
        <v>0</v>
      </c>
      <c r="H182" s="24">
        <v>60000</v>
      </c>
      <c r="I182" s="4">
        <v>0</v>
      </c>
      <c r="J182" s="4">
        <v>3500</v>
      </c>
      <c r="K182" s="5">
        <v>1620</v>
      </c>
      <c r="L182" s="25"/>
      <c r="M182" s="24">
        <v>5120</v>
      </c>
      <c r="N182" s="25"/>
      <c r="O182" s="4">
        <v>54880</v>
      </c>
      <c r="P182" s="3">
        <v>0.91466700000000001</v>
      </c>
    </row>
    <row r="183" spans="1:16" customFormat="1" x14ac:dyDescent="0.2">
      <c r="A183" s="2" t="s">
        <v>185</v>
      </c>
      <c r="B183" s="2" t="s">
        <v>60</v>
      </c>
      <c r="C183" s="2" t="s">
        <v>160</v>
      </c>
      <c r="D183" s="2" t="s">
        <v>159</v>
      </c>
      <c r="E183" s="2" t="s">
        <v>162</v>
      </c>
      <c r="F183" s="24">
        <v>1680</v>
      </c>
      <c r="G183" s="24">
        <v>0</v>
      </c>
      <c r="H183" s="24">
        <v>1680</v>
      </c>
      <c r="I183" s="4">
        <v>0</v>
      </c>
      <c r="J183" s="4">
        <v>0</v>
      </c>
      <c r="K183" s="5">
        <v>0</v>
      </c>
      <c r="L183" s="25"/>
      <c r="M183" s="24">
        <v>0</v>
      </c>
      <c r="N183" s="25"/>
      <c r="O183" s="4">
        <v>1680</v>
      </c>
      <c r="P183" s="3">
        <v>1</v>
      </c>
    </row>
    <row r="184" spans="1:16" customFormat="1" x14ac:dyDescent="0.2">
      <c r="A184" s="2" t="s">
        <v>184</v>
      </c>
      <c r="B184" s="2" t="s">
        <v>61</v>
      </c>
      <c r="C184" s="2" t="s">
        <v>160</v>
      </c>
      <c r="D184" s="2" t="s">
        <v>159</v>
      </c>
      <c r="E184" s="2" t="s">
        <v>163</v>
      </c>
      <c r="F184" s="24">
        <v>30000</v>
      </c>
      <c r="G184" s="24">
        <v>0</v>
      </c>
      <c r="H184" s="24">
        <v>30000</v>
      </c>
      <c r="I184" s="4">
        <v>0</v>
      </c>
      <c r="J184" s="4">
        <v>600</v>
      </c>
      <c r="K184" s="5">
        <v>0</v>
      </c>
      <c r="L184" s="25"/>
      <c r="M184" s="24">
        <v>600</v>
      </c>
      <c r="N184" s="25"/>
      <c r="O184" s="4">
        <v>29400</v>
      </c>
      <c r="P184" s="3">
        <v>0.98</v>
      </c>
    </row>
    <row r="185" spans="1:16" customFormat="1" x14ac:dyDescent="0.2">
      <c r="A185" s="2" t="s">
        <v>184</v>
      </c>
      <c r="B185" s="2" t="s">
        <v>61</v>
      </c>
      <c r="C185" s="2" t="s">
        <v>160</v>
      </c>
      <c r="D185" s="2" t="s">
        <v>159</v>
      </c>
      <c r="E185" s="2" t="s">
        <v>162</v>
      </c>
      <c r="F185" s="24">
        <v>1890.84</v>
      </c>
      <c r="G185" s="24">
        <v>0</v>
      </c>
      <c r="H185" s="24">
        <v>1890.84</v>
      </c>
      <c r="I185" s="4">
        <v>0</v>
      </c>
      <c r="J185" s="4">
        <v>0</v>
      </c>
      <c r="K185" s="5">
        <v>0</v>
      </c>
      <c r="L185" s="25"/>
      <c r="M185" s="24">
        <v>0</v>
      </c>
      <c r="N185" s="25"/>
      <c r="O185" s="4">
        <v>1890.84</v>
      </c>
      <c r="P185" s="3">
        <v>1</v>
      </c>
    </row>
    <row r="186" spans="1:16" customFormat="1" x14ac:dyDescent="0.2">
      <c r="A186" s="2" t="s">
        <v>184</v>
      </c>
      <c r="B186" s="2" t="s">
        <v>61</v>
      </c>
      <c r="C186" s="2" t="s">
        <v>160</v>
      </c>
      <c r="D186" s="2" t="s">
        <v>159</v>
      </c>
      <c r="E186" s="2" t="s">
        <v>158</v>
      </c>
      <c r="F186" s="24">
        <v>37530</v>
      </c>
      <c r="G186" s="24">
        <v>0</v>
      </c>
      <c r="H186" s="24">
        <v>37530</v>
      </c>
      <c r="I186" s="4">
        <v>12.6</v>
      </c>
      <c r="J186" s="4">
        <v>4248</v>
      </c>
      <c r="K186" s="5">
        <v>0</v>
      </c>
      <c r="L186" s="25"/>
      <c r="M186" s="24">
        <v>4260.6000000000004</v>
      </c>
      <c r="N186" s="25"/>
      <c r="O186" s="4">
        <v>33269.4</v>
      </c>
      <c r="P186" s="3">
        <v>0.88647500000000001</v>
      </c>
    </row>
    <row r="187" spans="1:16" customFormat="1" x14ac:dyDescent="0.2">
      <c r="A187" s="2" t="s">
        <v>183</v>
      </c>
      <c r="B187" s="2" t="s">
        <v>62</v>
      </c>
      <c r="C187" s="2" t="s">
        <v>160</v>
      </c>
      <c r="D187" s="2" t="s">
        <v>159</v>
      </c>
      <c r="E187" s="2" t="s">
        <v>163</v>
      </c>
      <c r="F187" s="24">
        <v>22000</v>
      </c>
      <c r="G187" s="24">
        <v>0</v>
      </c>
      <c r="H187" s="24">
        <v>22000</v>
      </c>
      <c r="I187" s="4">
        <v>0</v>
      </c>
      <c r="J187" s="4">
        <v>0</v>
      </c>
      <c r="K187" s="5">
        <v>0</v>
      </c>
      <c r="L187" s="25"/>
      <c r="M187" s="24">
        <v>0</v>
      </c>
      <c r="N187" s="25"/>
      <c r="O187" s="4">
        <v>22000</v>
      </c>
      <c r="P187" s="3">
        <v>1</v>
      </c>
    </row>
    <row r="188" spans="1:16" customFormat="1" x14ac:dyDescent="0.2">
      <c r="A188" s="2" t="s">
        <v>183</v>
      </c>
      <c r="B188" s="2" t="s">
        <v>62</v>
      </c>
      <c r="C188" s="2" t="s">
        <v>160</v>
      </c>
      <c r="D188" s="2" t="s">
        <v>159</v>
      </c>
      <c r="E188" s="2" t="s">
        <v>162</v>
      </c>
      <c r="F188" s="24">
        <v>616</v>
      </c>
      <c r="G188" s="24">
        <v>0</v>
      </c>
      <c r="H188" s="24">
        <v>616</v>
      </c>
      <c r="I188" s="4">
        <v>0</v>
      </c>
      <c r="J188" s="4">
        <v>0</v>
      </c>
      <c r="K188" s="5">
        <v>0</v>
      </c>
      <c r="L188" s="25"/>
      <c r="M188" s="24">
        <v>0</v>
      </c>
      <c r="N188" s="25"/>
      <c r="O188" s="4">
        <v>616</v>
      </c>
      <c r="P188" s="3">
        <v>1</v>
      </c>
    </row>
    <row r="189" spans="1:16" customFormat="1" x14ac:dyDescent="0.2">
      <c r="A189" s="2" t="s">
        <v>182</v>
      </c>
      <c r="B189" s="2" t="s">
        <v>63</v>
      </c>
      <c r="C189" s="2" t="s">
        <v>160</v>
      </c>
      <c r="D189" s="2" t="s">
        <v>159</v>
      </c>
      <c r="E189" s="2" t="s">
        <v>163</v>
      </c>
      <c r="F189" s="24">
        <v>6358</v>
      </c>
      <c r="G189" s="24">
        <v>0</v>
      </c>
      <c r="H189" s="24">
        <v>6358</v>
      </c>
      <c r="I189" s="4">
        <v>1788.79</v>
      </c>
      <c r="J189" s="4">
        <v>0</v>
      </c>
      <c r="K189" s="5">
        <v>0</v>
      </c>
      <c r="L189" s="25"/>
      <c r="M189" s="24">
        <v>1788.79</v>
      </c>
      <c r="N189" s="25"/>
      <c r="O189" s="4">
        <v>4569.21</v>
      </c>
      <c r="P189" s="3">
        <v>0.71865500000000004</v>
      </c>
    </row>
    <row r="190" spans="1:16" customFormat="1" x14ac:dyDescent="0.2">
      <c r="A190" s="2" t="s">
        <v>182</v>
      </c>
      <c r="B190" s="2" t="s">
        <v>63</v>
      </c>
      <c r="C190" s="2" t="s">
        <v>160</v>
      </c>
      <c r="D190" s="2" t="s">
        <v>159</v>
      </c>
      <c r="E190" s="2" t="s">
        <v>162</v>
      </c>
      <c r="F190" s="24">
        <v>5440.75</v>
      </c>
      <c r="G190" s="24">
        <v>0</v>
      </c>
      <c r="H190" s="24">
        <v>5440.75</v>
      </c>
      <c r="I190" s="4">
        <v>0</v>
      </c>
      <c r="J190" s="4">
        <v>0</v>
      </c>
      <c r="K190" s="5">
        <v>0</v>
      </c>
      <c r="L190" s="25"/>
      <c r="M190" s="24">
        <v>0</v>
      </c>
      <c r="N190" s="25"/>
      <c r="O190" s="4">
        <v>5440.75</v>
      </c>
      <c r="P190" s="3">
        <v>1</v>
      </c>
    </row>
    <row r="191" spans="1:16" customFormat="1" x14ac:dyDescent="0.2">
      <c r="A191" s="2" t="s">
        <v>182</v>
      </c>
      <c r="B191" s="2" t="s">
        <v>63</v>
      </c>
      <c r="C191" s="2" t="s">
        <v>160</v>
      </c>
      <c r="D191" s="2" t="s">
        <v>159</v>
      </c>
      <c r="E191" s="2" t="s">
        <v>158</v>
      </c>
      <c r="F191" s="24">
        <v>29005</v>
      </c>
      <c r="G191" s="24">
        <v>0</v>
      </c>
      <c r="H191" s="24">
        <v>29005</v>
      </c>
      <c r="I191" s="4">
        <v>-124.8</v>
      </c>
      <c r="J191" s="4">
        <v>0</v>
      </c>
      <c r="K191" s="5">
        <v>0</v>
      </c>
      <c r="L191" s="25"/>
      <c r="M191" s="24">
        <v>-124.8</v>
      </c>
      <c r="N191" s="25"/>
      <c r="O191" s="4">
        <v>29129.8</v>
      </c>
      <c r="P191" s="3">
        <v>1.0043029999999999</v>
      </c>
    </row>
    <row r="192" spans="1:16" customFormat="1" x14ac:dyDescent="0.2">
      <c r="A192" s="2" t="s">
        <v>182</v>
      </c>
      <c r="B192" s="2" t="s">
        <v>63</v>
      </c>
      <c r="C192" s="2" t="s">
        <v>160</v>
      </c>
      <c r="D192" s="2" t="s">
        <v>159</v>
      </c>
      <c r="E192" s="2" t="s">
        <v>167</v>
      </c>
      <c r="F192" s="24">
        <v>158949.59</v>
      </c>
      <c r="G192" s="24">
        <v>0</v>
      </c>
      <c r="H192" s="24">
        <v>158949.59</v>
      </c>
      <c r="I192" s="4">
        <v>4729.93</v>
      </c>
      <c r="J192" s="4">
        <v>149584</v>
      </c>
      <c r="K192" s="5">
        <v>0</v>
      </c>
      <c r="L192" s="25"/>
      <c r="M192" s="24">
        <v>154313.93</v>
      </c>
      <c r="N192" s="25"/>
      <c r="O192" s="4">
        <v>4635.66</v>
      </c>
      <c r="P192" s="3">
        <v>2.9163999999999999E-2</v>
      </c>
    </row>
    <row r="193" spans="1:16" customFormat="1" x14ac:dyDescent="0.2">
      <c r="A193" s="2" t="s">
        <v>181</v>
      </c>
      <c r="B193" s="2" t="s">
        <v>65</v>
      </c>
      <c r="C193" s="2" t="s">
        <v>160</v>
      </c>
      <c r="D193" s="2" t="s">
        <v>159</v>
      </c>
      <c r="E193" s="2" t="s">
        <v>163</v>
      </c>
      <c r="F193" s="24">
        <v>4000</v>
      </c>
      <c r="G193" s="24">
        <v>0</v>
      </c>
      <c r="H193" s="24">
        <v>4000</v>
      </c>
      <c r="I193" s="4">
        <v>0</v>
      </c>
      <c r="J193" s="4">
        <v>3000</v>
      </c>
      <c r="K193" s="5">
        <v>0</v>
      </c>
      <c r="L193" s="25"/>
      <c r="M193" s="24">
        <v>3000</v>
      </c>
      <c r="N193" s="25"/>
      <c r="O193" s="4">
        <v>1000</v>
      </c>
      <c r="P193" s="3">
        <v>0.25</v>
      </c>
    </row>
    <row r="194" spans="1:16" customFormat="1" x14ac:dyDescent="0.2">
      <c r="A194" s="2" t="s">
        <v>181</v>
      </c>
      <c r="B194" s="2" t="s">
        <v>65</v>
      </c>
      <c r="C194" s="2" t="s">
        <v>160</v>
      </c>
      <c r="D194" s="2" t="s">
        <v>159</v>
      </c>
      <c r="E194" s="2" t="s">
        <v>162</v>
      </c>
      <c r="F194" s="24">
        <v>492.52</v>
      </c>
      <c r="G194" s="24">
        <v>0</v>
      </c>
      <c r="H194" s="24">
        <v>492.52</v>
      </c>
      <c r="I194" s="4">
        <v>0</v>
      </c>
      <c r="J194" s="4">
        <v>0</v>
      </c>
      <c r="K194" s="5">
        <v>0</v>
      </c>
      <c r="L194" s="25"/>
      <c r="M194" s="24">
        <v>0</v>
      </c>
      <c r="N194" s="25"/>
      <c r="O194" s="4">
        <v>492.52</v>
      </c>
      <c r="P194" s="3">
        <v>1</v>
      </c>
    </row>
    <row r="195" spans="1:16" customFormat="1" x14ac:dyDescent="0.2">
      <c r="A195" s="2" t="s">
        <v>181</v>
      </c>
      <c r="B195" s="2" t="s">
        <v>65</v>
      </c>
      <c r="C195" s="2" t="s">
        <v>160</v>
      </c>
      <c r="D195" s="2" t="s">
        <v>159</v>
      </c>
      <c r="E195" s="2" t="s">
        <v>158</v>
      </c>
      <c r="F195" s="24">
        <v>13590</v>
      </c>
      <c r="G195" s="24">
        <v>0</v>
      </c>
      <c r="H195" s="24">
        <v>13590</v>
      </c>
      <c r="I195" s="4">
        <v>173.5</v>
      </c>
      <c r="J195" s="4">
        <v>7032.8</v>
      </c>
      <c r="K195" s="5">
        <v>0</v>
      </c>
      <c r="L195" s="25"/>
      <c r="M195" s="24">
        <v>7206.3</v>
      </c>
      <c r="N195" s="25"/>
      <c r="O195" s="4">
        <v>6383.7</v>
      </c>
      <c r="P195" s="3">
        <v>0.46973500000000001</v>
      </c>
    </row>
    <row r="196" spans="1:16" customFormat="1" x14ac:dyDescent="0.2">
      <c r="A196" s="2" t="s">
        <v>180</v>
      </c>
      <c r="B196" s="2" t="s">
        <v>66</v>
      </c>
      <c r="C196" s="2" t="s">
        <v>160</v>
      </c>
      <c r="D196" s="2" t="s">
        <v>159</v>
      </c>
      <c r="E196" s="2" t="s">
        <v>163</v>
      </c>
      <c r="F196" s="24">
        <v>1200</v>
      </c>
      <c r="G196" s="24">
        <v>0</v>
      </c>
      <c r="H196" s="24">
        <v>1200</v>
      </c>
      <c r="I196" s="4">
        <v>0</v>
      </c>
      <c r="J196" s="4">
        <v>0</v>
      </c>
      <c r="K196" s="5">
        <v>0</v>
      </c>
      <c r="L196" s="25"/>
      <c r="M196" s="24">
        <v>0</v>
      </c>
      <c r="N196" s="25"/>
      <c r="O196" s="4">
        <v>1200</v>
      </c>
      <c r="P196" s="3">
        <v>1</v>
      </c>
    </row>
    <row r="197" spans="1:16" customFormat="1" x14ac:dyDescent="0.2">
      <c r="A197" s="2" t="s">
        <v>180</v>
      </c>
      <c r="B197" s="2" t="s">
        <v>66</v>
      </c>
      <c r="C197" s="2" t="s">
        <v>160</v>
      </c>
      <c r="D197" s="2" t="s">
        <v>159</v>
      </c>
      <c r="E197" s="2" t="s">
        <v>162</v>
      </c>
      <c r="F197" s="24">
        <v>196.14</v>
      </c>
      <c r="G197" s="24">
        <v>0</v>
      </c>
      <c r="H197" s="24">
        <v>196.14</v>
      </c>
      <c r="I197" s="4">
        <v>0</v>
      </c>
      <c r="J197" s="4">
        <v>0</v>
      </c>
      <c r="K197" s="5">
        <v>0</v>
      </c>
      <c r="L197" s="25"/>
      <c r="M197" s="24">
        <v>0</v>
      </c>
      <c r="N197" s="25"/>
      <c r="O197" s="4">
        <v>196.14</v>
      </c>
      <c r="P197" s="3">
        <v>1</v>
      </c>
    </row>
    <row r="198" spans="1:16" customFormat="1" x14ac:dyDescent="0.2">
      <c r="A198" s="2" t="s">
        <v>180</v>
      </c>
      <c r="B198" s="2" t="s">
        <v>66</v>
      </c>
      <c r="C198" s="2" t="s">
        <v>160</v>
      </c>
      <c r="D198" s="2" t="s">
        <v>159</v>
      </c>
      <c r="E198" s="2" t="s">
        <v>158</v>
      </c>
      <c r="F198" s="24">
        <v>5805</v>
      </c>
      <c r="G198" s="24">
        <v>0</v>
      </c>
      <c r="H198" s="24">
        <v>5805</v>
      </c>
      <c r="I198" s="4">
        <v>0</v>
      </c>
      <c r="J198" s="4">
        <v>0</v>
      </c>
      <c r="K198" s="5">
        <v>0</v>
      </c>
      <c r="L198" s="25"/>
      <c r="M198" s="24">
        <v>0</v>
      </c>
      <c r="N198" s="25"/>
      <c r="O198" s="4">
        <v>5805</v>
      </c>
      <c r="P198" s="3">
        <v>1</v>
      </c>
    </row>
    <row r="199" spans="1:16" customFormat="1" x14ac:dyDescent="0.2">
      <c r="A199" s="2" t="s">
        <v>179</v>
      </c>
      <c r="B199" s="2" t="s">
        <v>67</v>
      </c>
      <c r="C199" s="2" t="s">
        <v>160</v>
      </c>
      <c r="D199" s="2" t="s">
        <v>159</v>
      </c>
      <c r="E199" s="2" t="s">
        <v>163</v>
      </c>
      <c r="F199" s="24">
        <v>35000</v>
      </c>
      <c r="G199" s="24">
        <v>0</v>
      </c>
      <c r="H199" s="24">
        <v>35000</v>
      </c>
      <c r="I199" s="4">
        <v>0</v>
      </c>
      <c r="J199" s="4">
        <v>3000</v>
      </c>
      <c r="K199" s="5">
        <v>0</v>
      </c>
      <c r="L199" s="25"/>
      <c r="M199" s="24">
        <v>3000</v>
      </c>
      <c r="N199" s="25"/>
      <c r="O199" s="4">
        <v>32000</v>
      </c>
      <c r="P199" s="3">
        <v>0.91428600000000004</v>
      </c>
    </row>
    <row r="200" spans="1:16" customFormat="1" x14ac:dyDescent="0.2">
      <c r="A200" s="2" t="s">
        <v>179</v>
      </c>
      <c r="B200" s="2" t="s">
        <v>67</v>
      </c>
      <c r="C200" s="2" t="s">
        <v>160</v>
      </c>
      <c r="D200" s="2" t="s">
        <v>159</v>
      </c>
      <c r="E200" s="2" t="s">
        <v>162</v>
      </c>
      <c r="F200" s="24">
        <v>2038.4</v>
      </c>
      <c r="G200" s="24">
        <v>0</v>
      </c>
      <c r="H200" s="24">
        <v>2038.4</v>
      </c>
      <c r="I200" s="4">
        <v>0</v>
      </c>
      <c r="J200" s="4">
        <v>0</v>
      </c>
      <c r="K200" s="5">
        <v>0</v>
      </c>
      <c r="L200" s="25"/>
      <c r="M200" s="24">
        <v>0</v>
      </c>
      <c r="N200" s="25"/>
      <c r="O200" s="4">
        <v>2038.4</v>
      </c>
      <c r="P200" s="3">
        <v>1</v>
      </c>
    </row>
    <row r="201" spans="1:16" customFormat="1" x14ac:dyDescent="0.2">
      <c r="A201" s="2" t="s">
        <v>179</v>
      </c>
      <c r="B201" s="2" t="s">
        <v>67</v>
      </c>
      <c r="C201" s="2" t="s">
        <v>160</v>
      </c>
      <c r="D201" s="2" t="s">
        <v>159</v>
      </c>
      <c r="E201" s="2" t="s">
        <v>158</v>
      </c>
      <c r="F201" s="24">
        <v>37800</v>
      </c>
      <c r="G201" s="24">
        <v>0</v>
      </c>
      <c r="H201" s="24">
        <v>37800</v>
      </c>
      <c r="I201" s="4">
        <v>499.3</v>
      </c>
      <c r="J201" s="4">
        <v>7843.2</v>
      </c>
      <c r="K201" s="5">
        <v>0</v>
      </c>
      <c r="L201" s="25"/>
      <c r="M201" s="24">
        <v>8342.5</v>
      </c>
      <c r="N201" s="25"/>
      <c r="O201" s="4">
        <v>29457.5</v>
      </c>
      <c r="P201" s="3">
        <v>0.77929899999999996</v>
      </c>
    </row>
    <row r="202" spans="1:16" customFormat="1" x14ac:dyDescent="0.2">
      <c r="A202" s="2" t="s">
        <v>178</v>
      </c>
      <c r="B202" s="2" t="s">
        <v>68</v>
      </c>
      <c r="C202" s="2" t="s">
        <v>160</v>
      </c>
      <c r="D202" s="2" t="s">
        <v>159</v>
      </c>
      <c r="E202" s="2" t="s">
        <v>163</v>
      </c>
      <c r="F202" s="24">
        <v>26575</v>
      </c>
      <c r="G202" s="24">
        <v>0</v>
      </c>
      <c r="H202" s="24">
        <v>26575</v>
      </c>
      <c r="I202" s="4">
        <v>0</v>
      </c>
      <c r="J202" s="4">
        <v>500</v>
      </c>
      <c r="K202" s="5">
        <v>5805</v>
      </c>
      <c r="L202" s="25"/>
      <c r="M202" s="24">
        <v>6305</v>
      </c>
      <c r="N202" s="25"/>
      <c r="O202" s="4">
        <v>20270</v>
      </c>
      <c r="P202" s="3">
        <v>0.76274699999999995</v>
      </c>
    </row>
    <row r="203" spans="1:16" customFormat="1" x14ac:dyDescent="0.2">
      <c r="A203" s="2" t="s">
        <v>178</v>
      </c>
      <c r="B203" s="2" t="s">
        <v>68</v>
      </c>
      <c r="C203" s="2" t="s">
        <v>160</v>
      </c>
      <c r="D203" s="2" t="s">
        <v>159</v>
      </c>
      <c r="E203" s="2" t="s">
        <v>162</v>
      </c>
      <c r="F203" s="24">
        <v>4505.9399999999996</v>
      </c>
      <c r="G203" s="24">
        <v>0</v>
      </c>
      <c r="H203" s="24">
        <v>4505.9399999999996</v>
      </c>
      <c r="I203" s="4">
        <v>0</v>
      </c>
      <c r="J203" s="4">
        <v>0</v>
      </c>
      <c r="K203" s="5">
        <v>0</v>
      </c>
      <c r="L203" s="25"/>
      <c r="M203" s="24">
        <v>0</v>
      </c>
      <c r="N203" s="25"/>
      <c r="O203" s="4">
        <v>4505.9399999999996</v>
      </c>
      <c r="P203" s="3">
        <v>1</v>
      </c>
    </row>
    <row r="204" spans="1:16" customFormat="1" x14ac:dyDescent="0.2">
      <c r="A204" s="2" t="s">
        <v>178</v>
      </c>
      <c r="B204" s="2" t="s">
        <v>68</v>
      </c>
      <c r="C204" s="2" t="s">
        <v>160</v>
      </c>
      <c r="D204" s="2" t="s">
        <v>159</v>
      </c>
      <c r="E204" s="2" t="s">
        <v>158</v>
      </c>
      <c r="F204" s="24">
        <v>8800</v>
      </c>
      <c r="G204" s="24">
        <v>0</v>
      </c>
      <c r="H204" s="24">
        <v>8800</v>
      </c>
      <c r="I204" s="4">
        <v>0</v>
      </c>
      <c r="J204" s="4">
        <v>0</v>
      </c>
      <c r="K204" s="5">
        <v>0</v>
      </c>
      <c r="L204" s="25"/>
      <c r="M204" s="24">
        <v>0</v>
      </c>
      <c r="N204" s="25"/>
      <c r="O204" s="4">
        <v>8800</v>
      </c>
      <c r="P204" s="3">
        <v>1</v>
      </c>
    </row>
    <row r="205" spans="1:16" customFormat="1" x14ac:dyDescent="0.2">
      <c r="A205" s="2" t="s">
        <v>178</v>
      </c>
      <c r="B205" s="2" t="s">
        <v>68</v>
      </c>
      <c r="C205" s="2" t="s">
        <v>160</v>
      </c>
      <c r="D205" s="2" t="s">
        <v>159</v>
      </c>
      <c r="E205" s="2" t="s">
        <v>167</v>
      </c>
      <c r="F205" s="24">
        <v>125551.27</v>
      </c>
      <c r="G205" s="24">
        <v>0</v>
      </c>
      <c r="H205" s="24">
        <v>125551.27</v>
      </c>
      <c r="I205" s="4">
        <v>1332.3</v>
      </c>
      <c r="J205" s="4">
        <v>42134.11</v>
      </c>
      <c r="K205" s="5">
        <v>67544.429999999993</v>
      </c>
      <c r="L205" s="25"/>
      <c r="M205" s="24">
        <v>111010.84</v>
      </c>
      <c r="N205" s="25"/>
      <c r="O205" s="4">
        <v>14540.43</v>
      </c>
      <c r="P205" s="3">
        <v>0.115813</v>
      </c>
    </row>
    <row r="206" spans="1:16" customFormat="1" x14ac:dyDescent="0.2">
      <c r="A206" s="2" t="s">
        <v>177</v>
      </c>
      <c r="B206" s="2" t="s">
        <v>70</v>
      </c>
      <c r="C206" s="2" t="s">
        <v>160</v>
      </c>
      <c r="D206" s="2" t="s">
        <v>159</v>
      </c>
      <c r="E206" s="2" t="s">
        <v>163</v>
      </c>
      <c r="F206" s="24">
        <v>1500</v>
      </c>
      <c r="G206" s="24">
        <v>0</v>
      </c>
      <c r="H206" s="24">
        <v>1500</v>
      </c>
      <c r="I206" s="4">
        <v>0</v>
      </c>
      <c r="J206" s="4">
        <v>0</v>
      </c>
      <c r="K206" s="5">
        <v>0</v>
      </c>
      <c r="L206" s="25"/>
      <c r="M206" s="24">
        <v>0</v>
      </c>
      <c r="N206" s="25"/>
      <c r="O206" s="4">
        <v>1500</v>
      </c>
      <c r="P206" s="3">
        <v>1</v>
      </c>
    </row>
    <row r="207" spans="1:16" customFormat="1" x14ac:dyDescent="0.2">
      <c r="A207" s="2" t="s">
        <v>177</v>
      </c>
      <c r="B207" s="2" t="s">
        <v>70</v>
      </c>
      <c r="C207" s="2" t="s">
        <v>160</v>
      </c>
      <c r="D207" s="2" t="s">
        <v>159</v>
      </c>
      <c r="E207" s="2" t="s">
        <v>162</v>
      </c>
      <c r="F207" s="24">
        <v>42</v>
      </c>
      <c r="G207" s="24">
        <v>0</v>
      </c>
      <c r="H207" s="24">
        <v>42</v>
      </c>
      <c r="I207" s="4">
        <v>0</v>
      </c>
      <c r="J207" s="4">
        <v>0</v>
      </c>
      <c r="K207" s="5">
        <v>0</v>
      </c>
      <c r="L207" s="25"/>
      <c r="M207" s="24">
        <v>0</v>
      </c>
      <c r="N207" s="25"/>
      <c r="O207" s="4">
        <v>42</v>
      </c>
      <c r="P207" s="3">
        <v>1</v>
      </c>
    </row>
    <row r="208" spans="1:16" customFormat="1" x14ac:dyDescent="0.2">
      <c r="A208" s="2" t="s">
        <v>176</v>
      </c>
      <c r="B208" s="2" t="s">
        <v>71</v>
      </c>
      <c r="C208" s="2" t="s">
        <v>160</v>
      </c>
      <c r="D208" s="2" t="s">
        <v>159</v>
      </c>
      <c r="E208" s="2" t="s">
        <v>163</v>
      </c>
      <c r="F208" s="24">
        <v>16000</v>
      </c>
      <c r="G208" s="24">
        <v>0</v>
      </c>
      <c r="H208" s="24">
        <v>16000</v>
      </c>
      <c r="I208" s="4">
        <v>0</v>
      </c>
      <c r="J208" s="4">
        <v>0</v>
      </c>
      <c r="K208" s="5">
        <v>0</v>
      </c>
      <c r="L208" s="25"/>
      <c r="M208" s="24">
        <v>0</v>
      </c>
      <c r="N208" s="25"/>
      <c r="O208" s="4">
        <v>16000</v>
      </c>
      <c r="P208" s="3">
        <v>1</v>
      </c>
    </row>
    <row r="209" spans="1:16" customFormat="1" x14ac:dyDescent="0.2">
      <c r="A209" s="2" t="s">
        <v>176</v>
      </c>
      <c r="B209" s="2" t="s">
        <v>71</v>
      </c>
      <c r="C209" s="2" t="s">
        <v>160</v>
      </c>
      <c r="D209" s="2" t="s">
        <v>159</v>
      </c>
      <c r="E209" s="2" t="s">
        <v>162</v>
      </c>
      <c r="F209" s="24">
        <v>448</v>
      </c>
      <c r="G209" s="24">
        <v>0</v>
      </c>
      <c r="H209" s="24">
        <v>448</v>
      </c>
      <c r="I209" s="4">
        <v>0</v>
      </c>
      <c r="J209" s="4">
        <v>0</v>
      </c>
      <c r="K209" s="5">
        <v>0</v>
      </c>
      <c r="L209" s="25"/>
      <c r="M209" s="24">
        <v>0</v>
      </c>
      <c r="N209" s="25"/>
      <c r="O209" s="4">
        <v>448</v>
      </c>
      <c r="P209" s="3">
        <v>1</v>
      </c>
    </row>
    <row r="210" spans="1:16" customFormat="1" x14ac:dyDescent="0.2">
      <c r="A210" s="2" t="s">
        <v>174</v>
      </c>
      <c r="B210" s="2" t="s">
        <v>72</v>
      </c>
      <c r="C210" s="2" t="s">
        <v>160</v>
      </c>
      <c r="D210" s="2" t="s">
        <v>159</v>
      </c>
      <c r="E210" s="2" t="s">
        <v>163</v>
      </c>
      <c r="F210" s="24">
        <v>64089</v>
      </c>
      <c r="G210" s="24">
        <v>0</v>
      </c>
      <c r="H210" s="24">
        <v>64089</v>
      </c>
      <c r="I210" s="4">
        <v>0</v>
      </c>
      <c r="J210" s="4">
        <v>0</v>
      </c>
      <c r="K210" s="5">
        <v>0</v>
      </c>
      <c r="L210" s="25"/>
      <c r="M210" s="24">
        <v>0</v>
      </c>
      <c r="N210" s="25"/>
      <c r="O210" s="4">
        <v>64089</v>
      </c>
      <c r="P210" s="3">
        <v>1</v>
      </c>
    </row>
    <row r="211" spans="1:16" customFormat="1" x14ac:dyDescent="0.2">
      <c r="A211" s="2" t="s">
        <v>174</v>
      </c>
      <c r="B211" s="2" t="s">
        <v>72</v>
      </c>
      <c r="C211" s="2" t="s">
        <v>160</v>
      </c>
      <c r="D211" s="2" t="s">
        <v>159</v>
      </c>
      <c r="E211" s="2" t="s">
        <v>162</v>
      </c>
      <c r="F211" s="24">
        <v>1794.49</v>
      </c>
      <c r="G211" s="24">
        <v>0</v>
      </c>
      <c r="H211" s="24">
        <v>1794.49</v>
      </c>
      <c r="I211" s="4">
        <v>0</v>
      </c>
      <c r="J211" s="4">
        <v>0</v>
      </c>
      <c r="K211" s="5">
        <v>0</v>
      </c>
      <c r="L211" s="25"/>
      <c r="M211" s="24">
        <v>0</v>
      </c>
      <c r="N211" s="25"/>
      <c r="O211" s="4">
        <v>1794.49</v>
      </c>
      <c r="P211" s="3">
        <v>1</v>
      </c>
    </row>
    <row r="212" spans="1:16" customFormat="1" x14ac:dyDescent="0.2">
      <c r="A212" s="2" t="s">
        <v>173</v>
      </c>
      <c r="B212" s="2" t="s">
        <v>73</v>
      </c>
      <c r="C212" s="2" t="s">
        <v>160</v>
      </c>
      <c r="D212" s="2" t="s">
        <v>159</v>
      </c>
      <c r="E212" s="2" t="s">
        <v>163</v>
      </c>
      <c r="F212" s="24">
        <v>13230</v>
      </c>
      <c r="G212" s="24">
        <v>0</v>
      </c>
      <c r="H212" s="24">
        <v>13230</v>
      </c>
      <c r="I212" s="4">
        <v>0</v>
      </c>
      <c r="J212" s="4">
        <v>600</v>
      </c>
      <c r="K212" s="5">
        <v>0</v>
      </c>
      <c r="L212" s="25"/>
      <c r="M212" s="24">
        <v>600</v>
      </c>
      <c r="N212" s="25"/>
      <c r="O212" s="4">
        <v>12630</v>
      </c>
      <c r="P212" s="3">
        <v>0.95464899999999997</v>
      </c>
    </row>
    <row r="213" spans="1:16" customFormat="1" x14ac:dyDescent="0.2">
      <c r="A213" s="2" t="s">
        <v>173</v>
      </c>
      <c r="B213" s="2" t="s">
        <v>73</v>
      </c>
      <c r="C213" s="2" t="s">
        <v>160</v>
      </c>
      <c r="D213" s="2" t="s">
        <v>159</v>
      </c>
      <c r="E213" s="2" t="s">
        <v>162</v>
      </c>
      <c r="F213" s="24">
        <v>1297.8</v>
      </c>
      <c r="G213" s="24">
        <v>0</v>
      </c>
      <c r="H213" s="24">
        <v>1297.8</v>
      </c>
      <c r="I213" s="4">
        <v>0</v>
      </c>
      <c r="J213" s="4">
        <v>0</v>
      </c>
      <c r="K213" s="5">
        <v>0</v>
      </c>
      <c r="L213" s="25"/>
      <c r="M213" s="24">
        <v>0</v>
      </c>
      <c r="N213" s="25"/>
      <c r="O213" s="4">
        <v>1297.8</v>
      </c>
      <c r="P213" s="3">
        <v>1</v>
      </c>
    </row>
    <row r="214" spans="1:16" customFormat="1" x14ac:dyDescent="0.2">
      <c r="A214" s="2" t="s">
        <v>173</v>
      </c>
      <c r="B214" s="2" t="s">
        <v>73</v>
      </c>
      <c r="C214" s="2" t="s">
        <v>160</v>
      </c>
      <c r="D214" s="2" t="s">
        <v>159</v>
      </c>
      <c r="E214" s="2" t="s">
        <v>158</v>
      </c>
      <c r="F214" s="24">
        <v>33120</v>
      </c>
      <c r="G214" s="24">
        <v>0</v>
      </c>
      <c r="H214" s="24">
        <v>33120</v>
      </c>
      <c r="I214" s="4">
        <v>739.09</v>
      </c>
      <c r="J214" s="4">
        <v>20409.28</v>
      </c>
      <c r="K214" s="5">
        <v>0</v>
      </c>
      <c r="L214" s="25"/>
      <c r="M214" s="24">
        <v>21148.37</v>
      </c>
      <c r="N214" s="25"/>
      <c r="O214" s="4">
        <v>11971.63</v>
      </c>
      <c r="P214" s="3">
        <v>0.36146200000000001</v>
      </c>
    </row>
    <row r="215" spans="1:16" customFormat="1" x14ac:dyDescent="0.2">
      <c r="A215" s="2" t="s">
        <v>172</v>
      </c>
      <c r="B215" s="2" t="s">
        <v>74</v>
      </c>
      <c r="C215" s="2" t="s">
        <v>160</v>
      </c>
      <c r="D215" s="2" t="s">
        <v>159</v>
      </c>
      <c r="E215" s="2" t="s">
        <v>163</v>
      </c>
      <c r="F215" s="24">
        <v>12500</v>
      </c>
      <c r="G215" s="24">
        <v>0</v>
      </c>
      <c r="H215" s="24">
        <v>12500</v>
      </c>
      <c r="I215" s="4">
        <v>0</v>
      </c>
      <c r="J215" s="4">
        <v>0</v>
      </c>
      <c r="K215" s="5">
        <v>0</v>
      </c>
      <c r="L215" s="25"/>
      <c r="M215" s="24">
        <v>0</v>
      </c>
      <c r="N215" s="25"/>
      <c r="O215" s="4">
        <v>12500</v>
      </c>
      <c r="P215" s="3">
        <v>1</v>
      </c>
    </row>
    <row r="216" spans="1:16" customFormat="1" x14ac:dyDescent="0.2">
      <c r="A216" s="2" t="s">
        <v>172</v>
      </c>
      <c r="B216" s="2" t="s">
        <v>74</v>
      </c>
      <c r="C216" s="2" t="s">
        <v>160</v>
      </c>
      <c r="D216" s="2" t="s">
        <v>159</v>
      </c>
      <c r="E216" s="2" t="s">
        <v>162</v>
      </c>
      <c r="F216" s="24">
        <v>2581.04</v>
      </c>
      <c r="G216" s="24">
        <v>0</v>
      </c>
      <c r="H216" s="24">
        <v>2581.04</v>
      </c>
      <c r="I216" s="4">
        <v>0</v>
      </c>
      <c r="J216" s="4">
        <v>0</v>
      </c>
      <c r="K216" s="5">
        <v>0</v>
      </c>
      <c r="L216" s="25"/>
      <c r="M216" s="24">
        <v>0</v>
      </c>
      <c r="N216" s="25"/>
      <c r="O216" s="4">
        <v>2581.04</v>
      </c>
      <c r="P216" s="3">
        <v>1</v>
      </c>
    </row>
    <row r="217" spans="1:16" customFormat="1" x14ac:dyDescent="0.2">
      <c r="A217" s="2" t="s">
        <v>172</v>
      </c>
      <c r="B217" s="2" t="s">
        <v>74</v>
      </c>
      <c r="C217" s="2" t="s">
        <v>160</v>
      </c>
      <c r="D217" s="2" t="s">
        <v>159</v>
      </c>
      <c r="E217" s="2" t="s">
        <v>158</v>
      </c>
      <c r="F217" s="24">
        <v>79680</v>
      </c>
      <c r="G217" s="24">
        <v>0</v>
      </c>
      <c r="H217" s="24">
        <v>79680</v>
      </c>
      <c r="I217" s="4">
        <v>2966.93</v>
      </c>
      <c r="J217" s="4">
        <v>41772</v>
      </c>
      <c r="K217" s="5">
        <v>0</v>
      </c>
      <c r="L217" s="25"/>
      <c r="M217" s="24">
        <v>44738.93</v>
      </c>
      <c r="N217" s="25"/>
      <c r="O217" s="4">
        <v>34941.07</v>
      </c>
      <c r="P217" s="3">
        <v>0.43851699999999999</v>
      </c>
    </row>
    <row r="218" spans="1:16" customFormat="1" x14ac:dyDescent="0.2">
      <c r="A218" s="2" t="s">
        <v>171</v>
      </c>
      <c r="B218" s="2" t="s">
        <v>75</v>
      </c>
      <c r="C218" s="2" t="s">
        <v>160</v>
      </c>
      <c r="D218" s="2" t="s">
        <v>159</v>
      </c>
      <c r="E218" s="2" t="s">
        <v>163</v>
      </c>
      <c r="F218" s="24">
        <v>10750</v>
      </c>
      <c r="G218" s="24">
        <v>0</v>
      </c>
      <c r="H218" s="24">
        <v>10750</v>
      </c>
      <c r="I218" s="4">
        <v>0</v>
      </c>
      <c r="J218" s="4">
        <v>3000</v>
      </c>
      <c r="K218" s="5">
        <v>0</v>
      </c>
      <c r="L218" s="25"/>
      <c r="M218" s="24">
        <v>3000</v>
      </c>
      <c r="N218" s="25"/>
      <c r="O218" s="4">
        <v>7750</v>
      </c>
      <c r="P218" s="3">
        <v>0.72092999999999996</v>
      </c>
    </row>
    <row r="219" spans="1:16" customFormat="1" x14ac:dyDescent="0.2">
      <c r="A219" s="2" t="s">
        <v>171</v>
      </c>
      <c r="B219" s="2" t="s">
        <v>75</v>
      </c>
      <c r="C219" s="2" t="s">
        <v>160</v>
      </c>
      <c r="D219" s="2" t="s">
        <v>159</v>
      </c>
      <c r="E219" s="2" t="s">
        <v>162</v>
      </c>
      <c r="F219" s="24">
        <v>301</v>
      </c>
      <c r="G219" s="24">
        <v>0</v>
      </c>
      <c r="H219" s="24">
        <v>301</v>
      </c>
      <c r="I219" s="4">
        <v>0</v>
      </c>
      <c r="J219" s="4">
        <v>0</v>
      </c>
      <c r="K219" s="5">
        <v>0</v>
      </c>
      <c r="L219" s="25"/>
      <c r="M219" s="24">
        <v>0</v>
      </c>
      <c r="N219" s="25"/>
      <c r="O219" s="4">
        <v>301</v>
      </c>
      <c r="P219" s="3">
        <v>1</v>
      </c>
    </row>
    <row r="220" spans="1:16" customFormat="1" x14ac:dyDescent="0.2">
      <c r="A220" s="2" t="s">
        <v>170</v>
      </c>
      <c r="B220" s="2" t="s">
        <v>76</v>
      </c>
      <c r="C220" s="2" t="s">
        <v>160</v>
      </c>
      <c r="D220" s="2" t="s">
        <v>159</v>
      </c>
      <c r="E220" s="2" t="s">
        <v>163</v>
      </c>
      <c r="F220" s="24">
        <v>10500</v>
      </c>
      <c r="G220" s="24">
        <v>0</v>
      </c>
      <c r="H220" s="24">
        <v>10500</v>
      </c>
      <c r="I220" s="4">
        <v>0</v>
      </c>
      <c r="J220" s="4">
        <v>0</v>
      </c>
      <c r="K220" s="5">
        <v>0</v>
      </c>
      <c r="L220" s="25"/>
      <c r="M220" s="24">
        <v>0</v>
      </c>
      <c r="N220" s="25"/>
      <c r="O220" s="4">
        <v>10500</v>
      </c>
      <c r="P220" s="3">
        <v>1</v>
      </c>
    </row>
    <row r="221" spans="1:16" customFormat="1" x14ac:dyDescent="0.2">
      <c r="A221" s="2" t="s">
        <v>170</v>
      </c>
      <c r="B221" s="2" t="s">
        <v>76</v>
      </c>
      <c r="C221" s="2" t="s">
        <v>160</v>
      </c>
      <c r="D221" s="2" t="s">
        <v>159</v>
      </c>
      <c r="E221" s="2" t="s">
        <v>162</v>
      </c>
      <c r="F221" s="24">
        <v>294</v>
      </c>
      <c r="G221" s="24">
        <v>0</v>
      </c>
      <c r="H221" s="24">
        <v>294</v>
      </c>
      <c r="I221" s="4">
        <v>0</v>
      </c>
      <c r="J221" s="4">
        <v>0</v>
      </c>
      <c r="K221" s="5">
        <v>0</v>
      </c>
      <c r="L221" s="25"/>
      <c r="M221" s="24">
        <v>0</v>
      </c>
      <c r="N221" s="25"/>
      <c r="O221" s="4">
        <v>294</v>
      </c>
      <c r="P221" s="3">
        <v>1</v>
      </c>
    </row>
    <row r="222" spans="1:16" customFormat="1" x14ac:dyDescent="0.2">
      <c r="A222" s="2" t="s">
        <v>169</v>
      </c>
      <c r="B222" s="2" t="s">
        <v>78</v>
      </c>
      <c r="C222" s="2" t="s">
        <v>160</v>
      </c>
      <c r="D222" s="2" t="s">
        <v>159</v>
      </c>
      <c r="E222" s="2" t="s">
        <v>163</v>
      </c>
      <c r="F222" s="24">
        <v>15000</v>
      </c>
      <c r="G222" s="24">
        <v>0</v>
      </c>
      <c r="H222" s="24">
        <v>15000</v>
      </c>
      <c r="I222" s="4">
        <v>0</v>
      </c>
      <c r="J222" s="4">
        <v>0</v>
      </c>
      <c r="K222" s="5">
        <v>0</v>
      </c>
      <c r="L222" s="25"/>
      <c r="M222" s="24">
        <v>0</v>
      </c>
      <c r="N222" s="25"/>
      <c r="O222" s="4">
        <v>15000</v>
      </c>
      <c r="P222" s="3">
        <v>1</v>
      </c>
    </row>
    <row r="223" spans="1:16" customFormat="1" x14ac:dyDescent="0.2">
      <c r="A223" s="2" t="s">
        <v>169</v>
      </c>
      <c r="B223" s="2" t="s">
        <v>78</v>
      </c>
      <c r="C223" s="2" t="s">
        <v>160</v>
      </c>
      <c r="D223" s="2" t="s">
        <v>159</v>
      </c>
      <c r="E223" s="2" t="s">
        <v>162</v>
      </c>
      <c r="F223" s="24">
        <v>420</v>
      </c>
      <c r="G223" s="24">
        <v>0</v>
      </c>
      <c r="H223" s="24">
        <v>420</v>
      </c>
      <c r="I223" s="4">
        <v>0</v>
      </c>
      <c r="J223" s="4">
        <v>0</v>
      </c>
      <c r="K223" s="5">
        <v>0</v>
      </c>
      <c r="L223" s="25"/>
      <c r="M223" s="24">
        <v>0</v>
      </c>
      <c r="N223" s="25"/>
      <c r="O223" s="4">
        <v>420</v>
      </c>
      <c r="P223" s="3">
        <v>1</v>
      </c>
    </row>
    <row r="224" spans="1:16" customFormat="1" x14ac:dyDescent="0.2">
      <c r="A224" s="2" t="s">
        <v>316</v>
      </c>
      <c r="B224" s="2" t="s">
        <v>155</v>
      </c>
      <c r="C224" s="2" t="s">
        <v>160</v>
      </c>
      <c r="D224" s="2" t="s">
        <v>159</v>
      </c>
      <c r="E224" s="2" t="s">
        <v>163</v>
      </c>
      <c r="F224" s="24">
        <v>22000</v>
      </c>
      <c r="G224" s="24">
        <v>0</v>
      </c>
      <c r="H224" s="24">
        <v>22000</v>
      </c>
      <c r="I224" s="4">
        <v>0</v>
      </c>
      <c r="J224" s="4">
        <v>0</v>
      </c>
      <c r="K224" s="5">
        <v>0</v>
      </c>
      <c r="L224" s="25"/>
      <c r="M224" s="24">
        <v>0</v>
      </c>
      <c r="N224" s="25"/>
      <c r="O224" s="4">
        <v>22000</v>
      </c>
      <c r="P224" s="3">
        <v>1</v>
      </c>
    </row>
    <row r="225" spans="1:16" customFormat="1" x14ac:dyDescent="0.2">
      <c r="A225" s="2" t="s">
        <v>316</v>
      </c>
      <c r="B225" s="2" t="s">
        <v>155</v>
      </c>
      <c r="C225" s="2" t="s">
        <v>160</v>
      </c>
      <c r="D225" s="2" t="s">
        <v>159</v>
      </c>
      <c r="E225" s="2" t="s">
        <v>162</v>
      </c>
      <c r="F225" s="24">
        <v>616</v>
      </c>
      <c r="G225" s="24">
        <v>0</v>
      </c>
      <c r="H225" s="24">
        <v>616</v>
      </c>
      <c r="I225" s="4">
        <v>0</v>
      </c>
      <c r="J225" s="4">
        <v>0</v>
      </c>
      <c r="K225" s="5">
        <v>0</v>
      </c>
      <c r="L225" s="25"/>
      <c r="M225" s="24">
        <v>0</v>
      </c>
      <c r="N225" s="25"/>
      <c r="O225" s="4">
        <v>616</v>
      </c>
      <c r="P225" s="3">
        <v>1</v>
      </c>
    </row>
    <row r="226" spans="1:16" customFormat="1" x14ac:dyDescent="0.2">
      <c r="A226" s="2" t="s">
        <v>317</v>
      </c>
      <c r="B226" s="2" t="s">
        <v>156</v>
      </c>
      <c r="C226" s="2" t="s">
        <v>160</v>
      </c>
      <c r="D226" s="2" t="s">
        <v>159</v>
      </c>
      <c r="E226" s="2" t="s">
        <v>163</v>
      </c>
      <c r="F226" s="24">
        <v>40000</v>
      </c>
      <c r="G226" s="24">
        <v>0</v>
      </c>
      <c r="H226" s="24">
        <v>40000</v>
      </c>
      <c r="I226" s="4">
        <v>0</v>
      </c>
      <c r="J226" s="4">
        <v>0</v>
      </c>
      <c r="K226" s="5">
        <v>0</v>
      </c>
      <c r="L226" s="25"/>
      <c r="M226" s="24">
        <v>0</v>
      </c>
      <c r="N226" s="25"/>
      <c r="O226" s="4">
        <v>40000</v>
      </c>
      <c r="P226" s="3">
        <v>1</v>
      </c>
    </row>
    <row r="227" spans="1:16" customFormat="1" x14ac:dyDescent="0.2">
      <c r="A227" s="2" t="s">
        <v>317</v>
      </c>
      <c r="B227" s="2" t="s">
        <v>156</v>
      </c>
      <c r="C227" s="2" t="s">
        <v>160</v>
      </c>
      <c r="D227" s="2" t="s">
        <v>159</v>
      </c>
      <c r="E227" s="2" t="s">
        <v>162</v>
      </c>
      <c r="F227" s="24">
        <v>1120</v>
      </c>
      <c r="G227" s="24">
        <v>0</v>
      </c>
      <c r="H227" s="24">
        <v>1120</v>
      </c>
      <c r="I227" s="4">
        <v>0</v>
      </c>
      <c r="J227" s="4">
        <v>0</v>
      </c>
      <c r="K227" s="5">
        <v>0</v>
      </c>
      <c r="L227" s="25"/>
      <c r="M227" s="24">
        <v>0</v>
      </c>
      <c r="N227" s="25"/>
      <c r="O227" s="4">
        <v>1120</v>
      </c>
      <c r="P227" s="3">
        <v>1</v>
      </c>
    </row>
    <row r="228" spans="1:16" customFormat="1" x14ac:dyDescent="0.2">
      <c r="A228" s="2" t="s">
        <v>319</v>
      </c>
      <c r="B228" s="2" t="s">
        <v>157</v>
      </c>
      <c r="C228" s="2" t="s">
        <v>160</v>
      </c>
      <c r="D228" s="2" t="s">
        <v>159</v>
      </c>
      <c r="E228" s="2" t="s">
        <v>163</v>
      </c>
      <c r="F228" s="24">
        <v>10500</v>
      </c>
      <c r="G228" s="24">
        <v>0</v>
      </c>
      <c r="H228" s="24">
        <v>10500</v>
      </c>
      <c r="I228" s="4">
        <v>0</v>
      </c>
      <c r="J228" s="4">
        <v>0</v>
      </c>
      <c r="K228" s="5">
        <v>0</v>
      </c>
      <c r="L228" s="25"/>
      <c r="M228" s="24">
        <v>0</v>
      </c>
      <c r="N228" s="25"/>
      <c r="O228" s="4">
        <v>10500</v>
      </c>
      <c r="P228" s="3">
        <v>1</v>
      </c>
    </row>
    <row r="229" spans="1:16" customFormat="1" x14ac:dyDescent="0.2">
      <c r="A229" s="2" t="s">
        <v>319</v>
      </c>
      <c r="B229" s="2" t="s">
        <v>157</v>
      </c>
      <c r="C229" s="2" t="s">
        <v>160</v>
      </c>
      <c r="D229" s="2" t="s">
        <v>159</v>
      </c>
      <c r="E229" s="2" t="s">
        <v>162</v>
      </c>
      <c r="F229" s="24">
        <v>294</v>
      </c>
      <c r="G229" s="24">
        <v>0</v>
      </c>
      <c r="H229" s="24">
        <v>294</v>
      </c>
      <c r="I229" s="4">
        <v>0</v>
      </c>
      <c r="J229" s="4">
        <v>0</v>
      </c>
      <c r="K229" s="5">
        <v>0</v>
      </c>
      <c r="L229" s="25"/>
      <c r="M229" s="24">
        <v>0</v>
      </c>
      <c r="N229" s="25"/>
      <c r="O229" s="4">
        <v>294</v>
      </c>
      <c r="P229" s="3">
        <v>1</v>
      </c>
    </row>
    <row r="230" spans="1:16" customFormat="1" x14ac:dyDescent="0.2">
      <c r="A230" s="2" t="s">
        <v>168</v>
      </c>
      <c r="B230" s="2" t="s">
        <v>79</v>
      </c>
      <c r="C230" s="2" t="s">
        <v>160</v>
      </c>
      <c r="D230" s="2" t="s">
        <v>159</v>
      </c>
      <c r="E230" s="2" t="s">
        <v>163</v>
      </c>
      <c r="F230" s="24">
        <v>78528</v>
      </c>
      <c r="G230" s="24">
        <v>0</v>
      </c>
      <c r="H230" s="24">
        <v>78528</v>
      </c>
      <c r="I230" s="4">
        <v>0</v>
      </c>
      <c r="J230" s="4">
        <v>0</v>
      </c>
      <c r="K230" s="5">
        <v>7294.7</v>
      </c>
      <c r="L230" s="25"/>
      <c r="M230" s="24">
        <v>7294.7</v>
      </c>
      <c r="N230" s="25"/>
      <c r="O230" s="4">
        <v>71233.3</v>
      </c>
      <c r="P230" s="3">
        <v>0.907107</v>
      </c>
    </row>
    <row r="231" spans="1:16" customFormat="1" x14ac:dyDescent="0.2">
      <c r="A231" s="2" t="s">
        <v>168</v>
      </c>
      <c r="B231" s="2" t="s">
        <v>79</v>
      </c>
      <c r="C231" s="2" t="s">
        <v>160</v>
      </c>
      <c r="D231" s="2" t="s">
        <v>159</v>
      </c>
      <c r="E231" s="2" t="s">
        <v>162</v>
      </c>
      <c r="F231" s="24">
        <v>8131.09</v>
      </c>
      <c r="G231" s="24">
        <v>0</v>
      </c>
      <c r="H231" s="24">
        <v>8131.09</v>
      </c>
      <c r="I231" s="4">
        <v>0</v>
      </c>
      <c r="J231" s="4">
        <v>0</v>
      </c>
      <c r="K231" s="5">
        <v>0</v>
      </c>
      <c r="L231" s="25"/>
      <c r="M231" s="24">
        <v>0</v>
      </c>
      <c r="N231" s="25"/>
      <c r="O231" s="4">
        <v>8131.09</v>
      </c>
      <c r="P231" s="3">
        <v>1</v>
      </c>
    </row>
    <row r="232" spans="1:16" customFormat="1" x14ac:dyDescent="0.2">
      <c r="A232" s="2" t="s">
        <v>168</v>
      </c>
      <c r="B232" s="2" t="s">
        <v>79</v>
      </c>
      <c r="C232" s="2" t="s">
        <v>160</v>
      </c>
      <c r="D232" s="2" t="s">
        <v>159</v>
      </c>
      <c r="E232" s="2" t="s">
        <v>158</v>
      </c>
      <c r="F232" s="24">
        <v>37963</v>
      </c>
      <c r="G232" s="24">
        <v>0</v>
      </c>
      <c r="H232" s="24">
        <v>37963</v>
      </c>
      <c r="I232" s="4">
        <v>0</v>
      </c>
      <c r="J232" s="4">
        <v>0</v>
      </c>
      <c r="K232" s="5">
        <v>0</v>
      </c>
      <c r="L232" s="25"/>
      <c r="M232" s="24">
        <v>0</v>
      </c>
      <c r="N232" s="25"/>
      <c r="O232" s="4">
        <v>37963</v>
      </c>
      <c r="P232" s="3">
        <v>1</v>
      </c>
    </row>
    <row r="233" spans="1:16" customFormat="1" x14ac:dyDescent="0.2">
      <c r="A233" s="2" t="s">
        <v>168</v>
      </c>
      <c r="B233" s="2" t="s">
        <v>79</v>
      </c>
      <c r="C233" s="2" t="s">
        <v>160</v>
      </c>
      <c r="D233" s="2" t="s">
        <v>159</v>
      </c>
      <c r="E233" s="2" t="s">
        <v>167</v>
      </c>
      <c r="F233" s="24">
        <v>173905.2</v>
      </c>
      <c r="G233" s="24">
        <v>0</v>
      </c>
      <c r="H233" s="24">
        <v>173905.2</v>
      </c>
      <c r="I233" s="4">
        <v>5175.1899999999996</v>
      </c>
      <c r="J233" s="4">
        <v>163665.21</v>
      </c>
      <c r="K233" s="5">
        <v>0</v>
      </c>
      <c r="L233" s="25"/>
      <c r="M233" s="24">
        <v>168840.4</v>
      </c>
      <c r="N233" s="25"/>
      <c r="O233" s="4">
        <v>5064.8</v>
      </c>
      <c r="P233" s="3">
        <v>2.9124000000000001E-2</v>
      </c>
    </row>
    <row r="234" spans="1:16" customFormat="1" x14ac:dyDescent="0.2">
      <c r="A234" s="2" t="s">
        <v>166</v>
      </c>
      <c r="B234" s="2" t="s">
        <v>81</v>
      </c>
      <c r="C234" s="2" t="s">
        <v>160</v>
      </c>
      <c r="D234" s="2" t="s">
        <v>159</v>
      </c>
      <c r="E234" s="2" t="s">
        <v>163</v>
      </c>
      <c r="F234" s="24">
        <v>861988</v>
      </c>
      <c r="G234" s="24">
        <v>0</v>
      </c>
      <c r="H234" s="24">
        <v>1773008</v>
      </c>
      <c r="I234" s="4">
        <v>295501.33</v>
      </c>
      <c r="J234" s="4">
        <v>0</v>
      </c>
      <c r="K234" s="5">
        <v>0</v>
      </c>
      <c r="L234" s="25"/>
      <c r="M234" s="24">
        <v>295501.33</v>
      </c>
      <c r="N234" s="25"/>
      <c r="O234" s="4">
        <v>1477506.67</v>
      </c>
      <c r="P234" s="3">
        <v>0.83333299999999999</v>
      </c>
    </row>
    <row r="235" spans="1:16" customFormat="1" x14ac:dyDescent="0.2">
      <c r="A235" s="2" t="s">
        <v>166</v>
      </c>
      <c r="B235" s="2" t="s">
        <v>81</v>
      </c>
      <c r="C235" s="2" t="s">
        <v>160</v>
      </c>
      <c r="D235" s="2" t="s">
        <v>159</v>
      </c>
      <c r="E235" s="2" t="s">
        <v>162</v>
      </c>
      <c r="F235" s="24">
        <v>45895</v>
      </c>
      <c r="G235" s="24">
        <v>0</v>
      </c>
      <c r="H235" s="24">
        <v>1773008</v>
      </c>
      <c r="I235" s="4">
        <v>295501.33</v>
      </c>
      <c r="J235" s="4">
        <v>0</v>
      </c>
      <c r="K235" s="5">
        <v>0</v>
      </c>
      <c r="L235" s="25"/>
      <c r="M235" s="24">
        <v>295501.33</v>
      </c>
      <c r="N235" s="25"/>
      <c r="O235" s="4">
        <v>1477506.67</v>
      </c>
      <c r="P235" s="3">
        <v>0.83333299999999999</v>
      </c>
    </row>
    <row r="236" spans="1:16" customFormat="1" x14ac:dyDescent="0.2">
      <c r="A236" s="2" t="s">
        <v>166</v>
      </c>
      <c r="B236" s="2" t="s">
        <v>81</v>
      </c>
      <c r="C236" s="2" t="s">
        <v>160</v>
      </c>
      <c r="D236" s="2" t="s">
        <v>159</v>
      </c>
      <c r="E236" s="2" t="s">
        <v>158</v>
      </c>
      <c r="F236" s="24">
        <v>237125</v>
      </c>
      <c r="G236" s="24">
        <v>0</v>
      </c>
      <c r="H236" s="24">
        <v>1773008</v>
      </c>
      <c r="I236" s="4">
        <v>295501.33</v>
      </c>
      <c r="J236" s="4">
        <v>0</v>
      </c>
      <c r="K236" s="5">
        <v>0</v>
      </c>
      <c r="L236" s="25"/>
      <c r="M236" s="24">
        <v>295501.33</v>
      </c>
      <c r="N236" s="25"/>
      <c r="O236" s="4">
        <v>1477506.67</v>
      </c>
      <c r="P236" s="3">
        <v>0.83333299999999999</v>
      </c>
    </row>
    <row r="237" spans="1:16" customFormat="1" x14ac:dyDescent="0.2">
      <c r="A237" s="2" t="s">
        <v>166</v>
      </c>
      <c r="B237" s="2" t="s">
        <v>81</v>
      </c>
      <c r="C237" s="2" t="s">
        <v>160</v>
      </c>
      <c r="D237" s="2" t="s">
        <v>159</v>
      </c>
      <c r="E237" s="2" t="s">
        <v>167</v>
      </c>
      <c r="F237" s="24">
        <v>540000</v>
      </c>
      <c r="G237" s="24">
        <v>0</v>
      </c>
      <c r="H237" s="24">
        <v>1773008</v>
      </c>
      <c r="I237" s="4">
        <v>295501.33</v>
      </c>
      <c r="J237" s="4">
        <v>0</v>
      </c>
      <c r="K237" s="5">
        <v>0</v>
      </c>
      <c r="L237" s="25"/>
      <c r="M237" s="24">
        <v>295501.33</v>
      </c>
      <c r="N237" s="25"/>
      <c r="O237" s="4">
        <v>1477506.67</v>
      </c>
      <c r="P237" s="3">
        <v>0.83333299999999999</v>
      </c>
    </row>
    <row r="238" spans="1:16" customFormat="1" x14ac:dyDescent="0.2">
      <c r="A238" s="2" t="s">
        <v>166</v>
      </c>
      <c r="B238" s="2" t="s">
        <v>81</v>
      </c>
      <c r="C238" s="2" t="s">
        <v>160</v>
      </c>
      <c r="D238" s="2" t="s">
        <v>159</v>
      </c>
      <c r="E238" s="2" t="s">
        <v>165</v>
      </c>
      <c r="F238" s="24">
        <v>88000</v>
      </c>
      <c r="G238" s="24">
        <v>0</v>
      </c>
      <c r="H238" s="24">
        <v>1773008</v>
      </c>
      <c r="I238" s="4">
        <v>295501.33</v>
      </c>
      <c r="J238" s="4">
        <v>0</v>
      </c>
      <c r="K238" s="5">
        <v>0</v>
      </c>
      <c r="L238" s="25"/>
      <c r="M238" s="24">
        <v>295501.33</v>
      </c>
      <c r="N238" s="25"/>
      <c r="O238" s="4">
        <v>1477506.67</v>
      </c>
      <c r="P238" s="3">
        <v>0.83333299999999999</v>
      </c>
    </row>
    <row r="239" spans="1:16" customFormat="1" x14ac:dyDescent="0.2">
      <c r="A239" s="2" t="s">
        <v>164</v>
      </c>
      <c r="B239" s="2" t="s">
        <v>82</v>
      </c>
      <c r="C239" s="2" t="s">
        <v>160</v>
      </c>
      <c r="D239" s="2" t="s">
        <v>159</v>
      </c>
      <c r="E239" s="2" t="s">
        <v>163</v>
      </c>
      <c r="F239" s="24">
        <v>65000</v>
      </c>
      <c r="G239" s="24">
        <v>0</v>
      </c>
      <c r="H239" s="24">
        <v>65000</v>
      </c>
      <c r="I239" s="4">
        <v>0</v>
      </c>
      <c r="J239" s="4">
        <v>0</v>
      </c>
      <c r="K239" s="5">
        <v>0</v>
      </c>
      <c r="L239" s="25"/>
      <c r="M239" s="24">
        <v>0</v>
      </c>
      <c r="N239" s="25"/>
      <c r="O239" s="4">
        <v>65000</v>
      </c>
      <c r="P239" s="3">
        <v>1</v>
      </c>
    </row>
    <row r="240" spans="1:16" customFormat="1" x14ac:dyDescent="0.2">
      <c r="A240" s="2" t="s">
        <v>164</v>
      </c>
      <c r="B240" s="2" t="s">
        <v>82</v>
      </c>
      <c r="C240" s="2" t="s">
        <v>160</v>
      </c>
      <c r="D240" s="2" t="s">
        <v>159</v>
      </c>
      <c r="E240" s="2" t="s">
        <v>162</v>
      </c>
      <c r="F240" s="24">
        <v>2001.44</v>
      </c>
      <c r="G240" s="24">
        <v>0</v>
      </c>
      <c r="H240" s="24">
        <v>2001.44</v>
      </c>
      <c r="I240" s="4">
        <v>0</v>
      </c>
      <c r="J240" s="4">
        <v>0</v>
      </c>
      <c r="K240" s="5">
        <v>0</v>
      </c>
      <c r="L240" s="25"/>
      <c r="M240" s="24">
        <v>0</v>
      </c>
      <c r="N240" s="25"/>
      <c r="O240" s="4">
        <v>2001.44</v>
      </c>
      <c r="P240" s="3">
        <v>1</v>
      </c>
    </row>
    <row r="241" spans="1:16" customFormat="1" x14ac:dyDescent="0.2">
      <c r="A241" s="2" t="s">
        <v>164</v>
      </c>
      <c r="B241" s="2" t="s">
        <v>82</v>
      </c>
      <c r="C241" s="2" t="s">
        <v>160</v>
      </c>
      <c r="D241" s="2" t="s">
        <v>159</v>
      </c>
      <c r="E241" s="2" t="s">
        <v>158</v>
      </c>
      <c r="F241" s="24">
        <v>6480</v>
      </c>
      <c r="G241" s="24">
        <v>0</v>
      </c>
      <c r="H241" s="24">
        <v>6480</v>
      </c>
      <c r="I241" s="4">
        <v>0</v>
      </c>
      <c r="J241" s="4">
        <v>0</v>
      </c>
      <c r="K241" s="5">
        <v>0</v>
      </c>
      <c r="L241" s="25"/>
      <c r="M241" s="24">
        <v>0</v>
      </c>
      <c r="N241" s="25"/>
      <c r="O241" s="4">
        <v>6480</v>
      </c>
      <c r="P241" s="3">
        <v>1</v>
      </c>
    </row>
    <row r="242" spans="1:16" customFormat="1" x14ac:dyDescent="0.2">
      <c r="A242" s="2" t="s">
        <v>321</v>
      </c>
      <c r="B242" s="2" t="s">
        <v>150</v>
      </c>
      <c r="C242" s="2" t="s">
        <v>160</v>
      </c>
      <c r="D242" s="2" t="s">
        <v>159</v>
      </c>
      <c r="E242" s="2" t="s">
        <v>163</v>
      </c>
      <c r="F242" s="24">
        <v>5000</v>
      </c>
      <c r="G242" s="24">
        <v>0</v>
      </c>
      <c r="H242" s="24">
        <v>5000</v>
      </c>
      <c r="I242" s="4">
        <v>0</v>
      </c>
      <c r="J242" s="4">
        <v>0</v>
      </c>
      <c r="K242" s="5">
        <v>0</v>
      </c>
      <c r="L242" s="25"/>
      <c r="M242" s="24">
        <v>0</v>
      </c>
      <c r="N242" s="25"/>
      <c r="O242" s="4">
        <v>5000</v>
      </c>
      <c r="P242" s="3">
        <v>1</v>
      </c>
    </row>
    <row r="243" spans="1:16" customFormat="1" x14ac:dyDescent="0.2">
      <c r="A243" s="2" t="s">
        <v>321</v>
      </c>
      <c r="B243" s="2" t="s">
        <v>150</v>
      </c>
      <c r="C243" s="2" t="s">
        <v>160</v>
      </c>
      <c r="D243" s="2" t="s">
        <v>159</v>
      </c>
      <c r="E243" s="2" t="s">
        <v>162</v>
      </c>
      <c r="F243" s="24">
        <v>140</v>
      </c>
      <c r="G243" s="24">
        <v>0</v>
      </c>
      <c r="H243" s="24">
        <v>140</v>
      </c>
      <c r="I243" s="4">
        <v>0</v>
      </c>
      <c r="J243" s="4">
        <v>0</v>
      </c>
      <c r="K243" s="5">
        <v>0</v>
      </c>
      <c r="L243" s="25"/>
      <c r="M243" s="24">
        <v>0</v>
      </c>
      <c r="N243" s="25"/>
      <c r="O243" s="4">
        <v>140</v>
      </c>
      <c r="P243" s="3">
        <v>1</v>
      </c>
    </row>
    <row r="244" spans="1:16" customFormat="1" x14ac:dyDescent="0.2">
      <c r="A244" s="2" t="s">
        <v>322</v>
      </c>
      <c r="B244" s="2" t="s">
        <v>139</v>
      </c>
      <c r="C244" s="2" t="s">
        <v>160</v>
      </c>
      <c r="D244" s="2" t="s">
        <v>159</v>
      </c>
      <c r="E244" s="2" t="s">
        <v>163</v>
      </c>
      <c r="F244" s="24">
        <v>69733</v>
      </c>
      <c r="G244" s="24">
        <v>0</v>
      </c>
      <c r="H244" s="24">
        <v>69733</v>
      </c>
      <c r="I244" s="4">
        <v>0</v>
      </c>
      <c r="J244" s="4">
        <v>0</v>
      </c>
      <c r="K244" s="5">
        <v>0</v>
      </c>
      <c r="L244" s="25"/>
      <c r="M244" s="24">
        <v>0</v>
      </c>
      <c r="N244" s="25"/>
      <c r="O244" s="4">
        <v>69733</v>
      </c>
      <c r="P244" s="3">
        <v>1</v>
      </c>
    </row>
    <row r="245" spans="1:16" customFormat="1" x14ac:dyDescent="0.2">
      <c r="A245" s="2" t="s">
        <v>322</v>
      </c>
      <c r="B245" s="2" t="s">
        <v>139</v>
      </c>
      <c r="C245" s="2" t="s">
        <v>160</v>
      </c>
      <c r="D245" s="2" t="s">
        <v>159</v>
      </c>
      <c r="E245" s="2" t="s">
        <v>162</v>
      </c>
      <c r="F245" s="24">
        <v>1952.52</v>
      </c>
      <c r="G245" s="24">
        <v>0</v>
      </c>
      <c r="H245" s="24">
        <v>1952.52</v>
      </c>
      <c r="I245" s="4">
        <v>0</v>
      </c>
      <c r="J245" s="4">
        <v>0</v>
      </c>
      <c r="K245" s="5">
        <v>0</v>
      </c>
      <c r="L245" s="25"/>
      <c r="M245" s="24">
        <v>0</v>
      </c>
      <c r="N245" s="25"/>
      <c r="O245" s="4">
        <v>1952.52</v>
      </c>
      <c r="P245" s="3">
        <v>1</v>
      </c>
    </row>
  </sheetData>
  <autoFilter ref="A11:P245" xr:uid="{00000000-0009-0000-0000-000009000000}"/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</sheetPr>
  <dimension ref="A3:M98"/>
  <sheetViews>
    <sheetView topLeftCell="A2" workbookViewId="0">
      <pane ySplit="4" topLeftCell="A6" activePane="bottomLeft" state="frozen"/>
      <selection activeCell="E42" activeCellId="1" sqref="A6:XFD6 E42"/>
      <selection pane="bottomLeft" activeCell="E42" activeCellId="1" sqref="A6:XFD6 E42"/>
    </sheetView>
  </sheetViews>
  <sheetFormatPr defaultRowHeight="12.75" x14ac:dyDescent="0.2"/>
  <cols>
    <col min="1" max="1" width="13.85546875" bestFit="1" customWidth="1"/>
    <col min="2" max="2" width="17.85546875" style="19" bestFit="1" customWidth="1"/>
    <col min="3" max="3" width="17" style="19" bestFit="1" customWidth="1"/>
    <col min="4" max="4" width="20.7109375" style="19" customWidth="1"/>
    <col min="5" max="7" width="17" style="19" bestFit="1" customWidth="1"/>
    <col min="8" max="8" width="18.140625" style="19" bestFit="1" customWidth="1"/>
    <col min="9" max="11" width="17" style="19" bestFit="1" customWidth="1"/>
    <col min="12" max="12" width="17.85546875" style="19" bestFit="1" customWidth="1"/>
    <col min="13" max="13" width="36.85546875" bestFit="1" customWidth="1"/>
  </cols>
  <sheetData>
    <row r="3" spans="1:13" s="9" customFormat="1" x14ac:dyDescent="0.2">
      <c r="B3" s="12" t="s">
        <v>270</v>
      </c>
    </row>
    <row r="4" spans="1:13" s="20" customFormat="1" ht="76.5" x14ac:dyDescent="0.2">
      <c r="A4" s="9"/>
      <c r="B4" s="9" t="s">
        <v>163</v>
      </c>
      <c r="C4" s="9"/>
      <c r="D4" s="9" t="s">
        <v>165</v>
      </c>
      <c r="E4" s="9"/>
      <c r="F4" s="9" t="s">
        <v>162</v>
      </c>
      <c r="G4" s="9"/>
      <c r="H4" s="9" t="s">
        <v>158</v>
      </c>
      <c r="I4" s="9"/>
      <c r="J4" s="9" t="s">
        <v>167</v>
      </c>
      <c r="K4" s="9"/>
      <c r="L4" s="9" t="s">
        <v>277</v>
      </c>
      <c r="M4" s="9" t="s">
        <v>276</v>
      </c>
    </row>
    <row r="5" spans="1:13" s="9" customFormat="1" ht="51" x14ac:dyDescent="0.2">
      <c r="A5" s="12" t="s">
        <v>268</v>
      </c>
      <c r="B5" s="9" t="s">
        <v>278</v>
      </c>
      <c r="C5" s="9" t="s">
        <v>271</v>
      </c>
      <c r="D5" s="9" t="s">
        <v>278</v>
      </c>
      <c r="E5" s="9" t="s">
        <v>271</v>
      </c>
      <c r="F5" s="9" t="s">
        <v>278</v>
      </c>
      <c r="G5" s="9" t="s">
        <v>271</v>
      </c>
      <c r="H5" s="9" t="s">
        <v>278</v>
      </c>
      <c r="I5" s="9" t="s">
        <v>271</v>
      </c>
      <c r="J5" s="9" t="s">
        <v>278</v>
      </c>
      <c r="K5" s="9" t="s">
        <v>271</v>
      </c>
    </row>
    <row r="6" spans="1:13" x14ac:dyDescent="0.2">
      <c r="A6" s="1" t="s">
        <v>34</v>
      </c>
      <c r="B6">
        <v>11765</v>
      </c>
      <c r="C6">
        <v>0</v>
      </c>
      <c r="D6">
        <v>1000</v>
      </c>
      <c r="E6">
        <v>0</v>
      </c>
      <c r="F6"/>
      <c r="G6"/>
      <c r="H6">
        <v>57160</v>
      </c>
      <c r="I6">
        <v>0</v>
      </c>
      <c r="J6">
        <v>64766</v>
      </c>
      <c r="K6">
        <v>0</v>
      </c>
      <c r="L6">
        <v>134691</v>
      </c>
      <c r="M6">
        <v>0</v>
      </c>
    </row>
    <row r="7" spans="1:13" x14ac:dyDescent="0.2">
      <c r="A7" s="1" t="s">
        <v>36</v>
      </c>
      <c r="B7">
        <v>134500</v>
      </c>
      <c r="C7">
        <v>0</v>
      </c>
      <c r="D7">
        <v>7250</v>
      </c>
      <c r="E7">
        <v>0</v>
      </c>
      <c r="F7"/>
      <c r="G7"/>
      <c r="H7">
        <v>51383</v>
      </c>
      <c r="I7">
        <v>0</v>
      </c>
      <c r="J7"/>
      <c r="K7"/>
      <c r="L7">
        <v>193133</v>
      </c>
      <c r="M7">
        <v>0</v>
      </c>
    </row>
    <row r="8" spans="1:13" x14ac:dyDescent="0.2">
      <c r="A8" s="1" t="s">
        <v>37</v>
      </c>
      <c r="B8">
        <v>36580</v>
      </c>
      <c r="C8">
        <v>0</v>
      </c>
      <c r="D8">
        <v>25000</v>
      </c>
      <c r="E8">
        <v>0</v>
      </c>
      <c r="F8"/>
      <c r="G8"/>
      <c r="H8">
        <v>83644</v>
      </c>
      <c r="I8">
        <v>0</v>
      </c>
      <c r="J8">
        <v>51948</v>
      </c>
      <c r="K8">
        <v>0</v>
      </c>
      <c r="L8">
        <v>197172</v>
      </c>
      <c r="M8">
        <v>0</v>
      </c>
    </row>
    <row r="9" spans="1:13" x14ac:dyDescent="0.2">
      <c r="A9" s="1" t="s">
        <v>38</v>
      </c>
      <c r="B9">
        <v>92685</v>
      </c>
      <c r="C9">
        <v>50274.59</v>
      </c>
      <c r="D9"/>
      <c r="E9"/>
      <c r="F9">
        <v>3365.04</v>
      </c>
      <c r="G9">
        <v>1935.97</v>
      </c>
      <c r="H9">
        <v>27495</v>
      </c>
      <c r="I9">
        <v>20298.62</v>
      </c>
      <c r="J9"/>
      <c r="K9"/>
      <c r="L9">
        <v>123545.04</v>
      </c>
      <c r="M9">
        <v>72509.179999999993</v>
      </c>
    </row>
    <row r="10" spans="1:13" x14ac:dyDescent="0.2">
      <c r="A10" s="1" t="s">
        <v>40</v>
      </c>
      <c r="B10">
        <v>13176</v>
      </c>
      <c r="C10">
        <v>4922.21</v>
      </c>
      <c r="D10"/>
      <c r="E10"/>
      <c r="F10">
        <v>2345.5300000000002</v>
      </c>
      <c r="G10">
        <v>2008.38</v>
      </c>
      <c r="H10">
        <v>9200</v>
      </c>
      <c r="I10">
        <v>7247.5</v>
      </c>
      <c r="J10">
        <v>61392.98</v>
      </c>
      <c r="K10">
        <v>65858.59</v>
      </c>
      <c r="L10">
        <v>86114.510000000009</v>
      </c>
      <c r="M10">
        <v>80036.679999999993</v>
      </c>
    </row>
    <row r="11" spans="1:13" x14ac:dyDescent="0.2">
      <c r="A11" s="1" t="s">
        <v>97</v>
      </c>
      <c r="B11">
        <v>3000</v>
      </c>
      <c r="C11">
        <v>2951.5</v>
      </c>
      <c r="D11"/>
      <c r="E11"/>
      <c r="F11">
        <v>84</v>
      </c>
      <c r="G11">
        <v>59.34</v>
      </c>
      <c r="H11"/>
      <c r="I11"/>
      <c r="J11"/>
      <c r="K11"/>
      <c r="L11">
        <v>3084</v>
      </c>
      <c r="M11">
        <v>3010.84</v>
      </c>
    </row>
    <row r="12" spans="1:13" x14ac:dyDescent="0.2">
      <c r="A12" s="1" t="s">
        <v>99</v>
      </c>
      <c r="B12">
        <v>4400</v>
      </c>
      <c r="C12">
        <v>2638.64</v>
      </c>
      <c r="D12"/>
      <c r="E12"/>
      <c r="F12">
        <v>123.2</v>
      </c>
      <c r="G12">
        <v>73.87</v>
      </c>
      <c r="H12"/>
      <c r="I12"/>
      <c r="J12"/>
      <c r="K12"/>
      <c r="L12">
        <v>4523.2</v>
      </c>
      <c r="M12">
        <v>2712.5099999999998</v>
      </c>
    </row>
    <row r="13" spans="1:13" x14ac:dyDescent="0.2">
      <c r="A13" s="1" t="s">
        <v>101</v>
      </c>
      <c r="B13">
        <v>5600</v>
      </c>
      <c r="C13">
        <v>1768.44</v>
      </c>
      <c r="D13"/>
      <c r="E13"/>
      <c r="F13">
        <v>156.80000000000001</v>
      </c>
      <c r="G13">
        <v>49.52</v>
      </c>
      <c r="H13"/>
      <c r="I13"/>
      <c r="J13"/>
      <c r="K13"/>
      <c r="L13">
        <v>5756.8</v>
      </c>
      <c r="M13">
        <v>1817.96</v>
      </c>
    </row>
    <row r="14" spans="1:13" x14ac:dyDescent="0.2">
      <c r="A14" s="1" t="s">
        <v>103</v>
      </c>
      <c r="B14">
        <v>4600</v>
      </c>
      <c r="C14">
        <v>489.06</v>
      </c>
      <c r="D14"/>
      <c r="E14"/>
      <c r="F14">
        <v>248.5</v>
      </c>
      <c r="G14">
        <v>18.03</v>
      </c>
      <c r="H14">
        <v>4275</v>
      </c>
      <c r="I14">
        <v>196.2</v>
      </c>
      <c r="J14"/>
      <c r="K14"/>
      <c r="L14">
        <v>9123.5</v>
      </c>
      <c r="M14">
        <v>703.29</v>
      </c>
    </row>
    <row r="15" spans="1:13" x14ac:dyDescent="0.2">
      <c r="A15" s="1" t="s">
        <v>105</v>
      </c>
      <c r="B15">
        <v>5994</v>
      </c>
      <c r="C15">
        <v>4372.97</v>
      </c>
      <c r="D15"/>
      <c r="E15"/>
      <c r="F15">
        <v>265.83</v>
      </c>
      <c r="G15">
        <v>197.47</v>
      </c>
      <c r="H15">
        <v>3500</v>
      </c>
      <c r="I15">
        <v>2680</v>
      </c>
      <c r="J15"/>
      <c r="K15"/>
      <c r="L15">
        <v>9759.83</v>
      </c>
      <c r="M15">
        <v>7250.4400000000005</v>
      </c>
    </row>
    <row r="16" spans="1:13" x14ac:dyDescent="0.2">
      <c r="A16" s="1" t="s">
        <v>107</v>
      </c>
      <c r="B16">
        <v>1597</v>
      </c>
      <c r="C16">
        <v>1241.6199999999999</v>
      </c>
      <c r="D16"/>
      <c r="E16"/>
      <c r="F16">
        <v>44.72</v>
      </c>
      <c r="G16">
        <v>24.19</v>
      </c>
      <c r="H16"/>
      <c r="I16"/>
      <c r="J16"/>
      <c r="K16"/>
      <c r="L16">
        <v>1641.72</v>
      </c>
      <c r="M16">
        <v>1265.81</v>
      </c>
    </row>
    <row r="17" spans="1:13" x14ac:dyDescent="0.2">
      <c r="A17" s="1" t="s">
        <v>41</v>
      </c>
      <c r="B17">
        <v>101200</v>
      </c>
      <c r="C17">
        <v>0</v>
      </c>
      <c r="D17"/>
      <c r="E17"/>
      <c r="F17"/>
      <c r="G17"/>
      <c r="H17">
        <v>146020</v>
      </c>
      <c r="I17">
        <v>0</v>
      </c>
      <c r="J17">
        <v>120789</v>
      </c>
      <c r="K17">
        <v>0</v>
      </c>
      <c r="L17">
        <v>368009</v>
      </c>
      <c r="M17">
        <v>0</v>
      </c>
    </row>
    <row r="18" spans="1:13" x14ac:dyDescent="0.2">
      <c r="A18" s="1" t="s">
        <v>121</v>
      </c>
      <c r="B18">
        <v>6100</v>
      </c>
      <c r="C18">
        <v>2037.32</v>
      </c>
      <c r="D18"/>
      <c r="E18"/>
      <c r="F18">
        <v>170.8</v>
      </c>
      <c r="G18">
        <v>57.04</v>
      </c>
      <c r="H18"/>
      <c r="I18"/>
      <c r="J18"/>
      <c r="K18"/>
      <c r="L18">
        <v>6270.8</v>
      </c>
      <c r="M18">
        <v>2094.36</v>
      </c>
    </row>
    <row r="19" spans="1:13" x14ac:dyDescent="0.2">
      <c r="A19" s="1" t="s">
        <v>43</v>
      </c>
      <c r="B19">
        <v>90500</v>
      </c>
      <c r="C19">
        <v>47220.04</v>
      </c>
      <c r="D19"/>
      <c r="E19"/>
      <c r="F19">
        <v>3054.24</v>
      </c>
      <c r="G19">
        <v>1698.87</v>
      </c>
      <c r="H19">
        <v>18580</v>
      </c>
      <c r="I19">
        <v>13453.93</v>
      </c>
      <c r="J19"/>
      <c r="K19"/>
      <c r="L19">
        <v>112134.24</v>
      </c>
      <c r="M19">
        <v>62372.840000000004</v>
      </c>
    </row>
    <row r="20" spans="1:13" x14ac:dyDescent="0.2">
      <c r="A20" s="1" t="s">
        <v>44</v>
      </c>
      <c r="B20">
        <v>449000</v>
      </c>
      <c r="C20">
        <v>0</v>
      </c>
      <c r="D20">
        <v>101000</v>
      </c>
      <c r="E20">
        <v>0</v>
      </c>
      <c r="F20"/>
      <c r="G20"/>
      <c r="H20">
        <v>398414</v>
      </c>
      <c r="I20">
        <v>0</v>
      </c>
      <c r="J20">
        <v>759974</v>
      </c>
      <c r="K20">
        <v>0</v>
      </c>
      <c r="L20">
        <v>1708388</v>
      </c>
      <c r="M20">
        <v>0</v>
      </c>
    </row>
    <row r="21" spans="1:13" x14ac:dyDescent="0.2">
      <c r="A21" s="1" t="s">
        <v>45</v>
      </c>
      <c r="B21">
        <v>4500</v>
      </c>
      <c r="C21">
        <v>1367</v>
      </c>
      <c r="D21"/>
      <c r="E21"/>
      <c r="F21">
        <v>126</v>
      </c>
      <c r="G21">
        <v>38.28</v>
      </c>
      <c r="H21"/>
      <c r="I21"/>
      <c r="J21"/>
      <c r="K21"/>
      <c r="L21">
        <v>4626</v>
      </c>
      <c r="M21">
        <v>1405.28</v>
      </c>
    </row>
    <row r="22" spans="1:13" x14ac:dyDescent="0.2">
      <c r="A22" s="1" t="s">
        <v>123</v>
      </c>
      <c r="B22">
        <v>5418</v>
      </c>
      <c r="C22">
        <v>2007.78</v>
      </c>
      <c r="D22"/>
      <c r="E22"/>
      <c r="F22">
        <v>151.69999999999999</v>
      </c>
      <c r="G22">
        <v>56.82</v>
      </c>
      <c r="H22"/>
      <c r="I22"/>
      <c r="J22"/>
      <c r="K22"/>
      <c r="L22">
        <v>5569.7</v>
      </c>
      <c r="M22">
        <v>2064.6</v>
      </c>
    </row>
    <row r="23" spans="1:13" x14ac:dyDescent="0.2">
      <c r="A23" s="1" t="s">
        <v>84</v>
      </c>
      <c r="B23">
        <v>71984</v>
      </c>
      <c r="C23">
        <v>57504.68</v>
      </c>
      <c r="D23"/>
      <c r="E23"/>
      <c r="F23">
        <v>2015.55</v>
      </c>
      <c r="G23">
        <v>1416.71</v>
      </c>
      <c r="H23"/>
      <c r="I23"/>
      <c r="J23"/>
      <c r="K23"/>
      <c r="L23">
        <v>73999.55</v>
      </c>
      <c r="M23">
        <v>58921.39</v>
      </c>
    </row>
    <row r="24" spans="1:13" x14ac:dyDescent="0.2">
      <c r="A24" s="1" t="s">
        <v>125</v>
      </c>
      <c r="B24">
        <v>1100</v>
      </c>
      <c r="C24">
        <v>793.15</v>
      </c>
      <c r="D24"/>
      <c r="E24"/>
      <c r="F24">
        <v>149.52000000000001</v>
      </c>
      <c r="G24">
        <v>101.2</v>
      </c>
      <c r="H24">
        <v>4240</v>
      </c>
      <c r="I24">
        <v>3101.27</v>
      </c>
      <c r="J24"/>
      <c r="K24"/>
      <c r="L24">
        <v>5489.52</v>
      </c>
      <c r="M24">
        <v>3995.62</v>
      </c>
    </row>
    <row r="25" spans="1:13" x14ac:dyDescent="0.2">
      <c r="A25" s="1" t="s">
        <v>85</v>
      </c>
      <c r="B25">
        <v>4500</v>
      </c>
      <c r="C25">
        <v>3007.55</v>
      </c>
      <c r="D25"/>
      <c r="E25"/>
      <c r="F25">
        <v>126</v>
      </c>
      <c r="G25">
        <v>84.21</v>
      </c>
      <c r="H25"/>
      <c r="I25"/>
      <c r="J25"/>
      <c r="K25"/>
      <c r="L25">
        <v>4626</v>
      </c>
      <c r="M25">
        <v>3091.76</v>
      </c>
    </row>
    <row r="26" spans="1:13" x14ac:dyDescent="0.2">
      <c r="A26" s="1" t="s">
        <v>109</v>
      </c>
      <c r="B26">
        <v>18426</v>
      </c>
      <c r="C26">
        <v>5552.94</v>
      </c>
      <c r="D26"/>
      <c r="E26"/>
      <c r="F26">
        <v>515.92999999999995</v>
      </c>
      <c r="G26">
        <v>155.49</v>
      </c>
      <c r="H26"/>
      <c r="I26"/>
      <c r="J26"/>
      <c r="K26"/>
      <c r="L26">
        <v>18941.93</v>
      </c>
      <c r="M26">
        <v>5708.4299999999994</v>
      </c>
    </row>
    <row r="27" spans="1:13" x14ac:dyDescent="0.2">
      <c r="A27" s="1" t="s">
        <v>127</v>
      </c>
      <c r="B27">
        <v>16800</v>
      </c>
      <c r="C27">
        <v>15087.32</v>
      </c>
      <c r="D27"/>
      <c r="E27"/>
      <c r="F27">
        <v>470.4</v>
      </c>
      <c r="G27">
        <v>421.02</v>
      </c>
      <c r="H27"/>
      <c r="I27"/>
      <c r="J27"/>
      <c r="K27"/>
      <c r="L27">
        <v>17270.400000000001</v>
      </c>
      <c r="M27">
        <v>15508.34</v>
      </c>
    </row>
    <row r="28" spans="1:13" x14ac:dyDescent="0.2">
      <c r="A28" s="1" t="s">
        <v>129</v>
      </c>
      <c r="B28">
        <v>10450</v>
      </c>
      <c r="C28">
        <v>5797.3</v>
      </c>
      <c r="D28"/>
      <c r="E28"/>
      <c r="F28">
        <v>292.60000000000002</v>
      </c>
      <c r="G28">
        <v>162.32</v>
      </c>
      <c r="H28"/>
      <c r="I28"/>
      <c r="J28"/>
      <c r="K28"/>
      <c r="L28">
        <v>10742.6</v>
      </c>
      <c r="M28">
        <v>5959.62</v>
      </c>
    </row>
    <row r="29" spans="1:13" x14ac:dyDescent="0.2">
      <c r="A29" s="1" t="s">
        <v>86</v>
      </c>
      <c r="B29">
        <v>28831</v>
      </c>
      <c r="C29">
        <v>23689.57</v>
      </c>
      <c r="D29"/>
      <c r="E29"/>
      <c r="F29">
        <v>1304.77</v>
      </c>
      <c r="G29">
        <v>870.57</v>
      </c>
      <c r="H29">
        <v>17768</v>
      </c>
      <c r="I29">
        <v>9732.0499999999993</v>
      </c>
      <c r="J29"/>
      <c r="K29"/>
      <c r="L29">
        <v>47903.770000000004</v>
      </c>
      <c r="M29">
        <v>34292.19</v>
      </c>
    </row>
    <row r="30" spans="1:13" x14ac:dyDescent="0.2">
      <c r="A30" s="1" t="s">
        <v>131</v>
      </c>
      <c r="B30">
        <v>3500</v>
      </c>
      <c r="C30">
        <v>586.74</v>
      </c>
      <c r="D30"/>
      <c r="E30"/>
      <c r="F30">
        <v>98</v>
      </c>
      <c r="G30">
        <v>16.43</v>
      </c>
      <c r="H30"/>
      <c r="I30"/>
      <c r="J30"/>
      <c r="K30"/>
      <c r="L30">
        <v>3598</v>
      </c>
      <c r="M30">
        <v>603.16999999999996</v>
      </c>
    </row>
    <row r="31" spans="1:13" x14ac:dyDescent="0.2">
      <c r="A31" s="1" t="s">
        <v>133</v>
      </c>
      <c r="B31">
        <v>6780</v>
      </c>
      <c r="C31">
        <v>5374.1</v>
      </c>
      <c r="D31"/>
      <c r="E31"/>
      <c r="F31">
        <v>189.84</v>
      </c>
      <c r="G31">
        <v>143.72</v>
      </c>
      <c r="H31"/>
      <c r="I31"/>
      <c r="J31"/>
      <c r="K31"/>
      <c r="L31">
        <v>6969.84</v>
      </c>
      <c r="M31">
        <v>5517.8200000000006</v>
      </c>
    </row>
    <row r="32" spans="1:13" x14ac:dyDescent="0.2">
      <c r="A32" s="1" t="s">
        <v>111</v>
      </c>
      <c r="B32">
        <v>15000</v>
      </c>
      <c r="C32">
        <v>6919.38</v>
      </c>
      <c r="D32"/>
      <c r="E32"/>
      <c r="F32">
        <v>420</v>
      </c>
      <c r="G32">
        <v>115.21</v>
      </c>
      <c r="H32"/>
      <c r="I32"/>
      <c r="J32"/>
      <c r="K32"/>
      <c r="L32">
        <v>15420</v>
      </c>
      <c r="M32">
        <v>7034.59</v>
      </c>
    </row>
    <row r="33" spans="1:13" x14ac:dyDescent="0.2">
      <c r="A33" s="1" t="s">
        <v>135</v>
      </c>
      <c r="B33">
        <v>20000</v>
      </c>
      <c r="C33">
        <v>7321.24</v>
      </c>
      <c r="D33"/>
      <c r="E33"/>
      <c r="F33">
        <v>560</v>
      </c>
      <c r="G33">
        <v>124.06</v>
      </c>
      <c r="H33"/>
      <c r="I33"/>
      <c r="J33"/>
      <c r="K33"/>
      <c r="L33">
        <v>20560</v>
      </c>
      <c r="M33">
        <v>7445.3</v>
      </c>
    </row>
    <row r="34" spans="1:13" x14ac:dyDescent="0.2">
      <c r="A34" s="1" t="s">
        <v>113</v>
      </c>
      <c r="B34">
        <v>0</v>
      </c>
      <c r="C34">
        <v>526.27</v>
      </c>
      <c r="D34"/>
      <c r="E34"/>
      <c r="F34">
        <v>2429.14</v>
      </c>
      <c r="G34">
        <v>1664.39</v>
      </c>
      <c r="H34">
        <v>86755</v>
      </c>
      <c r="I34">
        <v>64711.15</v>
      </c>
      <c r="J34"/>
      <c r="K34"/>
      <c r="L34">
        <v>89184.14</v>
      </c>
      <c r="M34">
        <v>66901.81</v>
      </c>
    </row>
    <row r="35" spans="1:13" x14ac:dyDescent="0.2">
      <c r="A35" s="1" t="s">
        <v>87</v>
      </c>
      <c r="B35">
        <v>400</v>
      </c>
      <c r="C35">
        <v>538.17999999999995</v>
      </c>
      <c r="D35"/>
      <c r="E35"/>
      <c r="F35">
        <v>3233.69</v>
      </c>
      <c r="G35">
        <v>1857.83</v>
      </c>
      <c r="H35">
        <v>115089</v>
      </c>
      <c r="I35">
        <v>72630.429999999993</v>
      </c>
      <c r="J35"/>
      <c r="K35"/>
      <c r="L35">
        <v>118722.69</v>
      </c>
      <c r="M35">
        <v>75026.439999999988</v>
      </c>
    </row>
    <row r="36" spans="1:13" x14ac:dyDescent="0.2">
      <c r="A36" s="1" t="s">
        <v>88</v>
      </c>
      <c r="B36">
        <v>8000</v>
      </c>
      <c r="C36">
        <v>6096</v>
      </c>
      <c r="D36"/>
      <c r="E36"/>
      <c r="F36">
        <v>224</v>
      </c>
      <c r="G36">
        <v>170.69</v>
      </c>
      <c r="H36"/>
      <c r="I36"/>
      <c r="J36"/>
      <c r="K36"/>
      <c r="L36">
        <v>8224</v>
      </c>
      <c r="M36">
        <v>6266.69</v>
      </c>
    </row>
    <row r="37" spans="1:13" x14ac:dyDescent="0.2">
      <c r="A37" s="1" t="s">
        <v>89</v>
      </c>
      <c r="B37">
        <v>27592</v>
      </c>
      <c r="C37">
        <v>26286.32</v>
      </c>
      <c r="D37"/>
      <c r="E37"/>
      <c r="F37">
        <v>3030.5</v>
      </c>
      <c r="G37">
        <v>1601.65</v>
      </c>
      <c r="H37">
        <v>80640</v>
      </c>
      <c r="I37">
        <v>31024.86</v>
      </c>
      <c r="J37"/>
      <c r="K37"/>
      <c r="L37">
        <v>111262.5</v>
      </c>
      <c r="M37">
        <v>58912.83</v>
      </c>
    </row>
    <row r="38" spans="1:13" x14ac:dyDescent="0.2">
      <c r="A38" s="1" t="s">
        <v>115</v>
      </c>
      <c r="B38">
        <v>1450</v>
      </c>
      <c r="C38">
        <v>187.03</v>
      </c>
      <c r="D38"/>
      <c r="E38"/>
      <c r="F38">
        <v>40.6</v>
      </c>
      <c r="G38">
        <v>5.24</v>
      </c>
      <c r="H38"/>
      <c r="I38"/>
      <c r="J38"/>
      <c r="K38"/>
      <c r="L38">
        <v>1490.6</v>
      </c>
      <c r="M38">
        <v>192.27</v>
      </c>
    </row>
    <row r="39" spans="1:13" x14ac:dyDescent="0.2">
      <c r="A39" s="1" t="s">
        <v>90</v>
      </c>
      <c r="B39">
        <v>30000</v>
      </c>
      <c r="C39">
        <v>14869.01</v>
      </c>
      <c r="D39"/>
      <c r="E39"/>
      <c r="F39">
        <v>840</v>
      </c>
      <c r="G39">
        <v>403.46</v>
      </c>
      <c r="H39"/>
      <c r="I39"/>
      <c r="J39"/>
      <c r="K39"/>
      <c r="L39">
        <v>30840</v>
      </c>
      <c r="M39">
        <v>15272.47</v>
      </c>
    </row>
    <row r="40" spans="1:13" x14ac:dyDescent="0.2">
      <c r="A40" s="1" t="s">
        <v>91</v>
      </c>
      <c r="B40">
        <v>142996</v>
      </c>
      <c r="C40">
        <v>92996.89</v>
      </c>
      <c r="D40"/>
      <c r="E40"/>
      <c r="F40">
        <v>4003.89</v>
      </c>
      <c r="G40">
        <v>2642.75</v>
      </c>
      <c r="H40"/>
      <c r="I40"/>
      <c r="J40"/>
      <c r="K40"/>
      <c r="L40">
        <v>146999.89000000001</v>
      </c>
      <c r="M40">
        <v>95639.64</v>
      </c>
    </row>
    <row r="41" spans="1:13" x14ac:dyDescent="0.2">
      <c r="A41" s="1" t="s">
        <v>117</v>
      </c>
      <c r="B41">
        <v>3216</v>
      </c>
      <c r="C41">
        <v>0</v>
      </c>
      <c r="D41"/>
      <c r="E41"/>
      <c r="F41">
        <v>90.05</v>
      </c>
      <c r="G41">
        <v>0</v>
      </c>
      <c r="H41"/>
      <c r="I41"/>
      <c r="J41"/>
      <c r="K41"/>
      <c r="L41">
        <v>3306.05</v>
      </c>
      <c r="M41">
        <v>0</v>
      </c>
    </row>
    <row r="42" spans="1:13" x14ac:dyDescent="0.2">
      <c r="A42" s="1" t="s">
        <v>92</v>
      </c>
      <c r="B42">
        <v>12549</v>
      </c>
      <c r="C42">
        <v>1716.55</v>
      </c>
      <c r="D42"/>
      <c r="E42"/>
      <c r="F42">
        <v>351.37</v>
      </c>
      <c r="G42">
        <v>4.43</v>
      </c>
      <c r="H42"/>
      <c r="I42"/>
      <c r="J42"/>
      <c r="K42"/>
      <c r="L42">
        <v>12900.37</v>
      </c>
      <c r="M42">
        <v>1720.98</v>
      </c>
    </row>
    <row r="43" spans="1:13" x14ac:dyDescent="0.2">
      <c r="A43" s="1" t="s">
        <v>93</v>
      </c>
      <c r="B43">
        <v>10022</v>
      </c>
      <c r="C43">
        <v>9106.9699999999993</v>
      </c>
      <c r="D43"/>
      <c r="E43"/>
      <c r="F43">
        <v>517.5</v>
      </c>
      <c r="G43">
        <v>370.91</v>
      </c>
      <c r="H43">
        <v>8460</v>
      </c>
      <c r="I43">
        <v>4140</v>
      </c>
      <c r="J43"/>
      <c r="K43"/>
      <c r="L43">
        <v>18999.5</v>
      </c>
      <c r="M43">
        <v>13617.88</v>
      </c>
    </row>
    <row r="44" spans="1:13" x14ac:dyDescent="0.2">
      <c r="A44" s="1" t="s">
        <v>94</v>
      </c>
      <c r="B44">
        <v>95316</v>
      </c>
      <c r="C44">
        <v>49754.41</v>
      </c>
      <c r="D44"/>
      <c r="E44"/>
      <c r="F44">
        <v>3826.93</v>
      </c>
      <c r="G44">
        <v>1899.55</v>
      </c>
      <c r="H44">
        <v>41360</v>
      </c>
      <c r="I44">
        <v>20418.05</v>
      </c>
      <c r="J44"/>
      <c r="K44"/>
      <c r="L44">
        <v>140502.93</v>
      </c>
      <c r="M44">
        <v>72072.010000000009</v>
      </c>
    </row>
    <row r="45" spans="1:13" x14ac:dyDescent="0.2">
      <c r="A45" s="1" t="s">
        <v>119</v>
      </c>
      <c r="B45">
        <v>40500</v>
      </c>
      <c r="C45">
        <v>21960.240000000002</v>
      </c>
      <c r="D45"/>
      <c r="E45"/>
      <c r="F45">
        <v>1134</v>
      </c>
      <c r="G45">
        <v>599.13</v>
      </c>
      <c r="H45"/>
      <c r="I45"/>
      <c r="J45"/>
      <c r="K45"/>
      <c r="L45">
        <v>41634</v>
      </c>
      <c r="M45">
        <v>22559.370000000003</v>
      </c>
    </row>
    <row r="46" spans="1:13" x14ac:dyDescent="0.2">
      <c r="A46" s="1" t="s">
        <v>137</v>
      </c>
      <c r="B46">
        <v>3405</v>
      </c>
      <c r="C46">
        <v>1897.79</v>
      </c>
      <c r="D46"/>
      <c r="E46"/>
      <c r="F46">
        <v>1446.56</v>
      </c>
      <c r="G46">
        <v>869.62</v>
      </c>
      <c r="H46">
        <v>48258</v>
      </c>
      <c r="I46">
        <v>29333.14</v>
      </c>
      <c r="J46"/>
      <c r="K46"/>
      <c r="L46">
        <v>53109.56</v>
      </c>
      <c r="M46">
        <v>32100.55</v>
      </c>
    </row>
    <row r="47" spans="1:13" x14ac:dyDescent="0.2">
      <c r="A47" s="1" t="s">
        <v>95</v>
      </c>
      <c r="B47">
        <v>10500</v>
      </c>
      <c r="C47">
        <v>7108.62</v>
      </c>
      <c r="D47"/>
      <c r="E47"/>
      <c r="F47">
        <v>294</v>
      </c>
      <c r="G47">
        <v>198.49</v>
      </c>
      <c r="H47"/>
      <c r="I47"/>
      <c r="J47"/>
      <c r="K47"/>
      <c r="L47">
        <v>10794</v>
      </c>
      <c r="M47">
        <v>7307.11</v>
      </c>
    </row>
    <row r="48" spans="1:13" x14ac:dyDescent="0.2">
      <c r="A48" s="1" t="s">
        <v>265</v>
      </c>
      <c r="B48">
        <v>60000</v>
      </c>
      <c r="C48">
        <v>276335.82</v>
      </c>
      <c r="D48"/>
      <c r="E48"/>
      <c r="F48">
        <v>1680</v>
      </c>
      <c r="G48">
        <v>94138</v>
      </c>
      <c r="H48"/>
      <c r="I48"/>
      <c r="J48"/>
      <c r="K48"/>
      <c r="L48">
        <v>61680</v>
      </c>
      <c r="M48">
        <v>370473.82</v>
      </c>
    </row>
    <row r="49" spans="1:13" x14ac:dyDescent="0.2">
      <c r="A49" s="1" t="s">
        <v>46</v>
      </c>
      <c r="B49">
        <v>75000</v>
      </c>
      <c r="C49">
        <v>65935.42</v>
      </c>
      <c r="D49"/>
      <c r="E49"/>
      <c r="F49">
        <v>2283.6799999999998</v>
      </c>
      <c r="G49">
        <v>1963.52</v>
      </c>
      <c r="H49">
        <v>6560</v>
      </c>
      <c r="I49">
        <v>5319.33</v>
      </c>
      <c r="J49"/>
      <c r="K49"/>
      <c r="L49">
        <v>83843.679999999993</v>
      </c>
      <c r="M49">
        <v>73218.27</v>
      </c>
    </row>
    <row r="50" spans="1:13" x14ac:dyDescent="0.2">
      <c r="A50" s="1" t="s">
        <v>48</v>
      </c>
      <c r="B50">
        <v>369570</v>
      </c>
      <c r="C50">
        <v>334749.31</v>
      </c>
      <c r="D50"/>
      <c r="E50"/>
      <c r="F50">
        <v>12313.28</v>
      </c>
      <c r="G50">
        <v>10153.01</v>
      </c>
      <c r="H50">
        <v>70190</v>
      </c>
      <c r="I50">
        <v>34851.35</v>
      </c>
      <c r="J50"/>
      <c r="K50"/>
      <c r="L50">
        <v>452073.28</v>
      </c>
      <c r="M50">
        <v>379753.67</v>
      </c>
    </row>
    <row r="51" spans="1:13" x14ac:dyDescent="0.2">
      <c r="A51" s="1" t="s">
        <v>96</v>
      </c>
      <c r="B51">
        <v>15000</v>
      </c>
      <c r="C51">
        <v>10719.21</v>
      </c>
      <c r="D51"/>
      <c r="E51"/>
      <c r="F51">
        <v>2704.03</v>
      </c>
      <c r="G51">
        <v>1557.99</v>
      </c>
      <c r="H51">
        <v>14864</v>
      </c>
      <c r="I51">
        <v>11592.87</v>
      </c>
      <c r="J51">
        <v>66708.58</v>
      </c>
      <c r="K51">
        <v>39738.03</v>
      </c>
      <c r="L51">
        <v>99276.61</v>
      </c>
      <c r="M51">
        <v>63608.1</v>
      </c>
    </row>
    <row r="52" spans="1:13" x14ac:dyDescent="0.2">
      <c r="A52" s="1" t="s">
        <v>49</v>
      </c>
      <c r="B52">
        <v>8000</v>
      </c>
      <c r="C52">
        <v>7091.09</v>
      </c>
      <c r="D52"/>
      <c r="E52"/>
      <c r="F52">
        <v>6200.24</v>
      </c>
      <c r="G52">
        <v>5793.92</v>
      </c>
      <c r="H52">
        <v>12600</v>
      </c>
      <c r="I52">
        <v>4685.3</v>
      </c>
      <c r="J52">
        <v>200837.08</v>
      </c>
      <c r="K52">
        <v>202732.6</v>
      </c>
      <c r="L52">
        <v>227637.31999999998</v>
      </c>
      <c r="M52">
        <v>220302.91</v>
      </c>
    </row>
    <row r="53" spans="1:13" x14ac:dyDescent="0.2">
      <c r="A53" s="1" t="s">
        <v>50</v>
      </c>
      <c r="B53">
        <v>24000</v>
      </c>
      <c r="C53">
        <v>13450.89</v>
      </c>
      <c r="D53"/>
      <c r="E53"/>
      <c r="F53">
        <v>977.76</v>
      </c>
      <c r="G53">
        <v>621.57000000000005</v>
      </c>
      <c r="H53">
        <v>10920</v>
      </c>
      <c r="I53">
        <v>8318.68</v>
      </c>
      <c r="J53"/>
      <c r="K53"/>
      <c r="L53">
        <v>35897.759999999995</v>
      </c>
      <c r="M53">
        <v>22391.14</v>
      </c>
    </row>
    <row r="54" spans="1:13" x14ac:dyDescent="0.2">
      <c r="A54" s="1" t="s">
        <v>51</v>
      </c>
      <c r="B54">
        <v>36800</v>
      </c>
      <c r="C54">
        <v>16415.509999999998</v>
      </c>
      <c r="D54"/>
      <c r="E54"/>
      <c r="F54">
        <v>1030.4000000000001</v>
      </c>
      <c r="G54">
        <v>394.15</v>
      </c>
      <c r="H54"/>
      <c r="I54"/>
      <c r="J54"/>
      <c r="K54"/>
      <c r="L54">
        <v>37830.400000000001</v>
      </c>
      <c r="M54">
        <v>16809.66</v>
      </c>
    </row>
    <row r="55" spans="1:13" x14ac:dyDescent="0.2">
      <c r="A55" s="1" t="s">
        <v>53</v>
      </c>
      <c r="B55">
        <v>160147</v>
      </c>
      <c r="C55">
        <v>78338.2</v>
      </c>
      <c r="D55"/>
      <c r="E55"/>
      <c r="F55">
        <v>5549.26</v>
      </c>
      <c r="G55">
        <v>3020.36</v>
      </c>
      <c r="H55">
        <v>38041</v>
      </c>
      <c r="I55">
        <v>30879.65</v>
      </c>
      <c r="J55"/>
      <c r="K55"/>
      <c r="L55">
        <v>203737.26</v>
      </c>
      <c r="M55">
        <v>112238.20999999999</v>
      </c>
    </row>
    <row r="56" spans="1:13" x14ac:dyDescent="0.2">
      <c r="A56" s="1" t="s">
        <v>31</v>
      </c>
      <c r="B56">
        <v>174590</v>
      </c>
      <c r="C56">
        <v>150098.29</v>
      </c>
      <c r="D56"/>
      <c r="E56"/>
      <c r="F56">
        <v>6009.92</v>
      </c>
      <c r="G56">
        <v>4570.41</v>
      </c>
      <c r="H56">
        <v>40050</v>
      </c>
      <c r="I56">
        <v>14032.66</v>
      </c>
      <c r="J56"/>
      <c r="K56"/>
      <c r="L56">
        <v>220649.92</v>
      </c>
      <c r="M56">
        <v>168701.36000000002</v>
      </c>
    </row>
    <row r="57" spans="1:13" x14ac:dyDescent="0.2">
      <c r="A57" s="1" t="s">
        <v>55</v>
      </c>
      <c r="B57">
        <v>13800</v>
      </c>
      <c r="C57">
        <v>4861.49</v>
      </c>
      <c r="D57"/>
      <c r="E57"/>
      <c r="F57">
        <v>1840.94</v>
      </c>
      <c r="G57">
        <v>1500.02</v>
      </c>
      <c r="H57"/>
      <c r="I57"/>
      <c r="J57">
        <v>51947.86</v>
      </c>
      <c r="K57">
        <v>52454.16</v>
      </c>
      <c r="L57">
        <v>67588.800000000003</v>
      </c>
      <c r="M57">
        <v>58815.670000000006</v>
      </c>
    </row>
    <row r="58" spans="1:13" x14ac:dyDescent="0.2">
      <c r="A58" s="1" t="s">
        <v>56</v>
      </c>
      <c r="B58">
        <v>13985</v>
      </c>
      <c r="C58">
        <v>8315.5</v>
      </c>
      <c r="D58"/>
      <c r="E58"/>
      <c r="F58">
        <v>391.58</v>
      </c>
      <c r="G58">
        <v>232.83</v>
      </c>
      <c r="H58"/>
      <c r="I58"/>
      <c r="J58"/>
      <c r="K58"/>
      <c r="L58">
        <v>14376.58</v>
      </c>
      <c r="M58">
        <v>8548.33</v>
      </c>
    </row>
    <row r="59" spans="1:13" x14ac:dyDescent="0.2">
      <c r="A59" s="1" t="s">
        <v>58</v>
      </c>
      <c r="B59">
        <v>20020</v>
      </c>
      <c r="C59">
        <v>17467.689999999999</v>
      </c>
      <c r="D59"/>
      <c r="E59"/>
      <c r="F59">
        <v>4569.58</v>
      </c>
      <c r="G59">
        <v>3956.76</v>
      </c>
      <c r="H59">
        <v>6900</v>
      </c>
      <c r="I59">
        <v>7195</v>
      </c>
      <c r="J59">
        <v>136279.38</v>
      </c>
      <c r="K59">
        <v>131823.95000000001</v>
      </c>
      <c r="L59">
        <v>167768.96000000002</v>
      </c>
      <c r="M59">
        <v>160443.40000000002</v>
      </c>
    </row>
    <row r="60" spans="1:13" x14ac:dyDescent="0.2">
      <c r="A60" s="1" t="s">
        <v>59</v>
      </c>
      <c r="B60">
        <v>7782</v>
      </c>
      <c r="C60">
        <v>2802.77</v>
      </c>
      <c r="D60"/>
      <c r="E60"/>
      <c r="F60">
        <v>217.9</v>
      </c>
      <c r="G60">
        <v>75.680000000000007</v>
      </c>
      <c r="H60"/>
      <c r="I60"/>
      <c r="J60"/>
      <c r="K60"/>
      <c r="L60">
        <v>7999.9</v>
      </c>
      <c r="M60">
        <v>2878.45</v>
      </c>
    </row>
    <row r="61" spans="1:13" x14ac:dyDescent="0.2">
      <c r="A61" s="1" t="s">
        <v>60</v>
      </c>
      <c r="B61">
        <v>60000</v>
      </c>
      <c r="C61">
        <v>19066.48</v>
      </c>
      <c r="D61"/>
      <c r="E61"/>
      <c r="F61">
        <v>1680</v>
      </c>
      <c r="G61">
        <v>586.46</v>
      </c>
      <c r="H61"/>
      <c r="I61"/>
      <c r="J61"/>
      <c r="K61"/>
      <c r="L61">
        <v>61680</v>
      </c>
      <c r="M61">
        <v>19652.939999999999</v>
      </c>
    </row>
    <row r="62" spans="1:13" x14ac:dyDescent="0.2">
      <c r="A62" s="1" t="s">
        <v>61</v>
      </c>
      <c r="B62">
        <v>30100</v>
      </c>
      <c r="C62">
        <v>23062.42</v>
      </c>
      <c r="D62"/>
      <c r="E62"/>
      <c r="F62">
        <v>1928.95</v>
      </c>
      <c r="G62">
        <v>1127.3800000000001</v>
      </c>
      <c r="H62">
        <v>38791</v>
      </c>
      <c r="I62">
        <v>18958.64</v>
      </c>
      <c r="J62"/>
      <c r="K62"/>
      <c r="L62">
        <v>70819.95</v>
      </c>
      <c r="M62">
        <v>43148.44</v>
      </c>
    </row>
    <row r="63" spans="1:13" x14ac:dyDescent="0.2">
      <c r="A63" s="1" t="s">
        <v>62</v>
      </c>
      <c r="B63">
        <v>40000</v>
      </c>
      <c r="C63">
        <v>287.48</v>
      </c>
      <c r="D63"/>
      <c r="E63"/>
      <c r="F63">
        <v>1120</v>
      </c>
      <c r="G63">
        <v>8.0500000000000007</v>
      </c>
      <c r="H63"/>
      <c r="I63"/>
      <c r="J63"/>
      <c r="K63"/>
      <c r="L63">
        <v>41120</v>
      </c>
      <c r="M63">
        <v>295.53000000000003</v>
      </c>
    </row>
    <row r="64" spans="1:13" s="19" customFormat="1" x14ac:dyDescent="0.2">
      <c r="A64" s="1" t="s">
        <v>63</v>
      </c>
      <c r="B64">
        <v>6300</v>
      </c>
      <c r="C64">
        <v>7119.83</v>
      </c>
      <c r="D64"/>
      <c r="E64"/>
      <c r="F64">
        <v>6140.49</v>
      </c>
      <c r="G64">
        <v>4755.84</v>
      </c>
      <c r="H64">
        <v>6560</v>
      </c>
      <c r="I64">
        <v>17907.13</v>
      </c>
      <c r="J64">
        <v>206443.23</v>
      </c>
      <c r="K64">
        <v>159397.29999999999</v>
      </c>
      <c r="L64">
        <v>225443.72</v>
      </c>
      <c r="M64">
        <v>189180.09999999998</v>
      </c>
    </row>
    <row r="65" spans="1:13" s="19" customFormat="1" x14ac:dyDescent="0.2">
      <c r="A65" s="1" t="s">
        <v>65</v>
      </c>
      <c r="B65">
        <v>4000</v>
      </c>
      <c r="C65">
        <v>2617.94</v>
      </c>
      <c r="D65"/>
      <c r="E65"/>
      <c r="F65">
        <v>660.1</v>
      </c>
      <c r="G65">
        <v>272.91000000000003</v>
      </c>
      <c r="H65">
        <v>19575</v>
      </c>
      <c r="I65">
        <v>7587.92</v>
      </c>
      <c r="J65"/>
      <c r="K65"/>
      <c r="L65">
        <v>24235.1</v>
      </c>
      <c r="M65">
        <v>10478.77</v>
      </c>
    </row>
    <row r="66" spans="1:13" s="19" customFormat="1" x14ac:dyDescent="0.2">
      <c r="A66" s="1" t="s">
        <v>66</v>
      </c>
      <c r="B66">
        <v>1900</v>
      </c>
      <c r="C66">
        <v>695</v>
      </c>
      <c r="D66"/>
      <c r="E66"/>
      <c r="F66">
        <v>188.66</v>
      </c>
      <c r="G66">
        <v>122.7</v>
      </c>
      <c r="H66">
        <v>4838</v>
      </c>
      <c r="I66">
        <v>3687.25</v>
      </c>
      <c r="J66"/>
      <c r="K66"/>
      <c r="L66">
        <v>6926.66</v>
      </c>
      <c r="M66">
        <v>4504.95</v>
      </c>
    </row>
    <row r="67" spans="1:13" s="19" customFormat="1" x14ac:dyDescent="0.2">
      <c r="A67" s="1" t="s">
        <v>67</v>
      </c>
      <c r="B67">
        <v>35000</v>
      </c>
      <c r="C67">
        <v>26030.05</v>
      </c>
      <c r="D67"/>
      <c r="E67"/>
      <c r="F67">
        <v>2038.4</v>
      </c>
      <c r="G67">
        <v>1649.12</v>
      </c>
      <c r="H67">
        <v>37800</v>
      </c>
      <c r="I67">
        <v>35703.75</v>
      </c>
      <c r="J67"/>
      <c r="K67"/>
      <c r="L67">
        <v>74838.399999999994</v>
      </c>
      <c r="M67">
        <v>63382.92</v>
      </c>
    </row>
    <row r="68" spans="1:13" s="19" customFormat="1" x14ac:dyDescent="0.2">
      <c r="A68" s="1" t="s">
        <v>68</v>
      </c>
      <c r="B68">
        <v>23889</v>
      </c>
      <c r="C68">
        <v>9822.8700000000008</v>
      </c>
      <c r="D68"/>
      <c r="E68"/>
      <c r="F68">
        <v>4442.8100000000004</v>
      </c>
      <c r="G68">
        <v>2444.89</v>
      </c>
      <c r="H68">
        <v>8800</v>
      </c>
      <c r="I68">
        <v>7207.59</v>
      </c>
      <c r="J68">
        <v>125982.73</v>
      </c>
      <c r="K68">
        <v>74157.149999999994</v>
      </c>
      <c r="L68">
        <v>163114.53999999998</v>
      </c>
      <c r="M68">
        <v>93632.5</v>
      </c>
    </row>
    <row r="69" spans="1:13" s="19" customFormat="1" x14ac:dyDescent="0.2">
      <c r="A69" s="1" t="s">
        <v>70</v>
      </c>
      <c r="B69">
        <v>5250</v>
      </c>
      <c r="C69">
        <v>4671.09</v>
      </c>
      <c r="D69"/>
      <c r="E69"/>
      <c r="F69">
        <v>147</v>
      </c>
      <c r="G69">
        <v>121.9</v>
      </c>
      <c r="H69"/>
      <c r="I69"/>
      <c r="J69"/>
      <c r="K69"/>
      <c r="L69">
        <v>5397</v>
      </c>
      <c r="M69">
        <v>4792.99</v>
      </c>
    </row>
    <row r="70" spans="1:13" s="19" customFormat="1" x14ac:dyDescent="0.2">
      <c r="A70" s="1" t="s">
        <v>71</v>
      </c>
      <c r="B70">
        <v>6000</v>
      </c>
      <c r="C70">
        <v>0</v>
      </c>
      <c r="D70"/>
      <c r="E70"/>
      <c r="F70">
        <v>168</v>
      </c>
      <c r="G70">
        <v>0</v>
      </c>
      <c r="H70"/>
      <c r="I70"/>
      <c r="J70"/>
      <c r="K70"/>
      <c r="L70">
        <v>6168</v>
      </c>
      <c r="M70">
        <v>0</v>
      </c>
    </row>
    <row r="71" spans="1:13" s="19" customFormat="1" x14ac:dyDescent="0.2">
      <c r="A71" s="1" t="s">
        <v>266</v>
      </c>
      <c r="B71">
        <v>0</v>
      </c>
      <c r="C71">
        <v>56.27</v>
      </c>
      <c r="D71"/>
      <c r="E71"/>
      <c r="F71">
        <v>0</v>
      </c>
      <c r="G71">
        <v>1.58</v>
      </c>
      <c r="H71"/>
      <c r="I71"/>
      <c r="J71"/>
      <c r="K71"/>
      <c r="L71">
        <v>0</v>
      </c>
      <c r="M71">
        <v>57.85</v>
      </c>
    </row>
    <row r="72" spans="1:13" s="19" customFormat="1" x14ac:dyDescent="0.2">
      <c r="A72" s="1" t="s">
        <v>72</v>
      </c>
      <c r="B72">
        <v>64089</v>
      </c>
      <c r="C72">
        <v>60418.99</v>
      </c>
      <c r="D72"/>
      <c r="E72"/>
      <c r="F72">
        <v>1794.49</v>
      </c>
      <c r="G72">
        <v>1642.42</v>
      </c>
      <c r="H72"/>
      <c r="I72"/>
      <c r="J72"/>
      <c r="K72"/>
      <c r="L72">
        <v>65883.490000000005</v>
      </c>
      <c r="M72">
        <v>62061.409999999996</v>
      </c>
    </row>
    <row r="73" spans="1:13" s="19" customFormat="1" x14ac:dyDescent="0.2">
      <c r="A73" s="1" t="s">
        <v>73</v>
      </c>
      <c r="B73">
        <v>16530</v>
      </c>
      <c r="C73">
        <v>12745.87</v>
      </c>
      <c r="D73"/>
      <c r="E73"/>
      <c r="F73">
        <v>1416.18</v>
      </c>
      <c r="G73">
        <v>825.89</v>
      </c>
      <c r="H73">
        <v>34048</v>
      </c>
      <c r="I73">
        <v>19670.22</v>
      </c>
      <c r="J73"/>
      <c r="K73"/>
      <c r="L73">
        <v>51994.18</v>
      </c>
      <c r="M73">
        <v>33241.980000000003</v>
      </c>
    </row>
    <row r="74" spans="1:13" s="19" customFormat="1" x14ac:dyDescent="0.2">
      <c r="A74" s="1" t="s">
        <v>74</v>
      </c>
      <c r="B74">
        <v>6500</v>
      </c>
      <c r="C74">
        <v>9638.85</v>
      </c>
      <c r="D74"/>
      <c r="E74"/>
      <c r="F74">
        <v>2413.04</v>
      </c>
      <c r="G74">
        <v>1969.37</v>
      </c>
      <c r="H74">
        <v>79680</v>
      </c>
      <c r="I74">
        <v>67161.990000000005</v>
      </c>
      <c r="J74"/>
      <c r="K74"/>
      <c r="L74">
        <v>88593.040000000008</v>
      </c>
      <c r="M74">
        <v>78770.210000000006</v>
      </c>
    </row>
    <row r="75" spans="1:13" s="19" customFormat="1" x14ac:dyDescent="0.2">
      <c r="A75" s="1" t="s">
        <v>75</v>
      </c>
      <c r="B75">
        <v>9750</v>
      </c>
      <c r="C75">
        <v>2357.12</v>
      </c>
      <c r="D75"/>
      <c r="E75"/>
      <c r="F75">
        <v>273</v>
      </c>
      <c r="G75">
        <v>65.27</v>
      </c>
      <c r="H75"/>
      <c r="I75"/>
      <c r="J75"/>
      <c r="K75"/>
      <c r="L75">
        <v>10023</v>
      </c>
      <c r="M75">
        <v>2422.39</v>
      </c>
    </row>
    <row r="76" spans="1:13" s="19" customFormat="1" x14ac:dyDescent="0.2">
      <c r="A76" s="1" t="s">
        <v>76</v>
      </c>
      <c r="B76">
        <v>5500</v>
      </c>
      <c r="C76">
        <v>2453.8200000000002</v>
      </c>
      <c r="D76"/>
      <c r="E76"/>
      <c r="F76">
        <v>154</v>
      </c>
      <c r="G76">
        <v>66.819999999999993</v>
      </c>
      <c r="H76"/>
      <c r="I76"/>
      <c r="J76"/>
      <c r="K76"/>
      <c r="L76">
        <v>5654</v>
      </c>
      <c r="M76">
        <v>2520.6400000000003</v>
      </c>
    </row>
    <row r="77" spans="1:13" s="19" customFormat="1" x14ac:dyDescent="0.2">
      <c r="A77" s="1" t="s">
        <v>78</v>
      </c>
      <c r="B77">
        <v>16500</v>
      </c>
      <c r="C77">
        <v>6050</v>
      </c>
      <c r="D77"/>
      <c r="E77"/>
      <c r="F77">
        <v>462</v>
      </c>
      <c r="G77">
        <v>169.4</v>
      </c>
      <c r="H77"/>
      <c r="I77"/>
      <c r="J77"/>
      <c r="K77"/>
      <c r="L77">
        <v>16962</v>
      </c>
      <c r="M77">
        <v>6219.4</v>
      </c>
    </row>
    <row r="78" spans="1:13" s="19" customFormat="1" x14ac:dyDescent="0.2">
      <c r="A78" s="1" t="s">
        <v>79</v>
      </c>
      <c r="B78">
        <v>79154</v>
      </c>
      <c r="C78">
        <v>40497.49</v>
      </c>
      <c r="D78">
        <v>0</v>
      </c>
      <c r="E78">
        <v>11021.06</v>
      </c>
      <c r="F78">
        <v>7671.57</v>
      </c>
      <c r="G78">
        <v>5891</v>
      </c>
      <c r="H78">
        <v>37440</v>
      </c>
      <c r="I78">
        <v>12043.45</v>
      </c>
      <c r="J78">
        <v>157390.70000000001</v>
      </c>
      <c r="K78">
        <v>172201.85</v>
      </c>
      <c r="L78">
        <v>281656.27</v>
      </c>
      <c r="M78">
        <v>241654.85</v>
      </c>
    </row>
    <row r="79" spans="1:13" s="19" customFormat="1" x14ac:dyDescent="0.2">
      <c r="A79" s="1" t="s">
        <v>151</v>
      </c>
      <c r="B79">
        <v>1000</v>
      </c>
      <c r="C79">
        <v>0</v>
      </c>
      <c r="D79"/>
      <c r="E79"/>
      <c r="F79">
        <v>28</v>
      </c>
      <c r="G79">
        <v>0</v>
      </c>
      <c r="H79"/>
      <c r="I79"/>
      <c r="J79"/>
      <c r="K79"/>
      <c r="L79">
        <v>1028</v>
      </c>
      <c r="M79">
        <v>0</v>
      </c>
    </row>
    <row r="80" spans="1:13" s="19" customFormat="1" x14ac:dyDescent="0.2">
      <c r="A80" s="1" t="s">
        <v>152</v>
      </c>
      <c r="B80">
        <v>250000</v>
      </c>
      <c r="C80">
        <v>232052.87</v>
      </c>
      <c r="D80"/>
      <c r="E80"/>
      <c r="F80">
        <v>7000</v>
      </c>
      <c r="G80">
        <v>5493.87</v>
      </c>
      <c r="H80"/>
      <c r="I80"/>
      <c r="J80"/>
      <c r="K80"/>
      <c r="L80">
        <v>257000</v>
      </c>
      <c r="M80">
        <v>237546.74</v>
      </c>
    </row>
    <row r="81" spans="1:13" s="19" customFormat="1" x14ac:dyDescent="0.2">
      <c r="A81" s="1" t="s">
        <v>153</v>
      </c>
      <c r="B81">
        <v>900000</v>
      </c>
      <c r="C81">
        <v>587334.41</v>
      </c>
      <c r="D81"/>
      <c r="E81"/>
      <c r="F81">
        <v>25200</v>
      </c>
      <c r="G81">
        <v>12749.92</v>
      </c>
      <c r="H81"/>
      <c r="I81"/>
      <c r="J81"/>
      <c r="K81"/>
      <c r="L81">
        <v>925200</v>
      </c>
      <c r="M81">
        <v>600084.33000000007</v>
      </c>
    </row>
    <row r="82" spans="1:13" s="19" customFormat="1" x14ac:dyDescent="0.2">
      <c r="A82" s="1" t="s">
        <v>141</v>
      </c>
      <c r="B82">
        <v>0</v>
      </c>
      <c r="C82">
        <v>150.46</v>
      </c>
      <c r="D82"/>
      <c r="E82"/>
      <c r="F82">
        <v>289.35000000000002</v>
      </c>
      <c r="G82">
        <v>48.18</v>
      </c>
      <c r="H82">
        <v>10334</v>
      </c>
      <c r="I82">
        <v>1570</v>
      </c>
      <c r="J82"/>
      <c r="K82"/>
      <c r="L82">
        <v>10623.35</v>
      </c>
      <c r="M82">
        <v>1768.64</v>
      </c>
    </row>
    <row r="83" spans="1:13" s="19" customFormat="1" x14ac:dyDescent="0.2">
      <c r="A83" s="1" t="s">
        <v>142</v>
      </c>
      <c r="B83">
        <v>5000</v>
      </c>
      <c r="C83">
        <v>3146.03</v>
      </c>
      <c r="D83"/>
      <c r="E83"/>
      <c r="F83">
        <v>140</v>
      </c>
      <c r="G83">
        <v>102.83</v>
      </c>
      <c r="H83">
        <v>0</v>
      </c>
      <c r="I83">
        <v>1310.53</v>
      </c>
      <c r="J83"/>
      <c r="K83"/>
      <c r="L83">
        <v>5140</v>
      </c>
      <c r="M83">
        <v>4559.3900000000003</v>
      </c>
    </row>
    <row r="84" spans="1:13" s="19" customFormat="1" x14ac:dyDescent="0.2">
      <c r="A84" s="1" t="s">
        <v>143</v>
      </c>
      <c r="B84">
        <v>0</v>
      </c>
      <c r="C84">
        <v>5.8</v>
      </c>
      <c r="D84"/>
      <c r="E84"/>
      <c r="F84">
        <v>0</v>
      </c>
      <c r="G84">
        <v>0.16</v>
      </c>
      <c r="H84"/>
      <c r="I84"/>
      <c r="J84"/>
      <c r="K84"/>
      <c r="L84">
        <v>0</v>
      </c>
      <c r="M84">
        <v>5.96</v>
      </c>
    </row>
    <row r="85" spans="1:13" s="19" customFormat="1" x14ac:dyDescent="0.2">
      <c r="A85" s="1" t="s">
        <v>144</v>
      </c>
      <c r="B85">
        <v>0</v>
      </c>
      <c r="C85">
        <v>4389.7299999999996</v>
      </c>
      <c r="D85"/>
      <c r="E85"/>
      <c r="F85">
        <v>0</v>
      </c>
      <c r="G85">
        <v>122.92</v>
      </c>
      <c r="H85"/>
      <c r="I85"/>
      <c r="J85"/>
      <c r="K85"/>
      <c r="L85">
        <v>0</v>
      </c>
      <c r="M85">
        <v>4512.6499999999996</v>
      </c>
    </row>
    <row r="86" spans="1:13" s="19" customFormat="1" x14ac:dyDescent="0.2">
      <c r="A86" s="1" t="s">
        <v>145</v>
      </c>
      <c r="B86">
        <v>80000</v>
      </c>
      <c r="C86">
        <v>70063.77</v>
      </c>
      <c r="D86"/>
      <c r="E86"/>
      <c r="F86">
        <v>2240</v>
      </c>
      <c r="G86">
        <v>1961.45</v>
      </c>
      <c r="H86"/>
      <c r="I86"/>
      <c r="J86"/>
      <c r="K86"/>
      <c r="L86">
        <v>82240</v>
      </c>
      <c r="M86">
        <v>72025.22</v>
      </c>
    </row>
    <row r="87" spans="1:13" s="19" customFormat="1" x14ac:dyDescent="0.2">
      <c r="A87" s="1" t="s">
        <v>146</v>
      </c>
      <c r="B87">
        <v>4000</v>
      </c>
      <c r="C87">
        <v>3546.9</v>
      </c>
      <c r="D87"/>
      <c r="E87"/>
      <c r="F87">
        <v>112</v>
      </c>
      <c r="G87">
        <v>99.31</v>
      </c>
      <c r="H87"/>
      <c r="I87"/>
      <c r="J87"/>
      <c r="K87"/>
      <c r="L87">
        <v>4112</v>
      </c>
      <c r="M87">
        <v>3646.21</v>
      </c>
    </row>
    <row r="88" spans="1:13" s="19" customFormat="1" x14ac:dyDescent="0.2">
      <c r="A88" s="1" t="s">
        <v>147</v>
      </c>
      <c r="B88">
        <v>500</v>
      </c>
      <c r="C88">
        <v>187.1</v>
      </c>
      <c r="D88"/>
      <c r="E88"/>
      <c r="F88">
        <v>14</v>
      </c>
      <c r="G88">
        <v>5.24</v>
      </c>
      <c r="H88"/>
      <c r="I88"/>
      <c r="J88"/>
      <c r="K88"/>
      <c r="L88">
        <v>514</v>
      </c>
      <c r="M88">
        <v>192.34</v>
      </c>
    </row>
    <row r="89" spans="1:13" s="19" customFormat="1" x14ac:dyDescent="0.2">
      <c r="A89" s="1" t="s">
        <v>148</v>
      </c>
      <c r="B89">
        <v>1680</v>
      </c>
      <c r="C89">
        <v>0</v>
      </c>
      <c r="D89"/>
      <c r="E89"/>
      <c r="F89">
        <v>8537.0400000000009</v>
      </c>
      <c r="G89">
        <v>26466.720000000001</v>
      </c>
      <c r="H89"/>
      <c r="I89"/>
      <c r="J89"/>
      <c r="K89"/>
      <c r="L89">
        <v>10217.040000000001</v>
      </c>
      <c r="M89">
        <v>26466.720000000001</v>
      </c>
    </row>
    <row r="90" spans="1:13" s="19" customFormat="1" x14ac:dyDescent="0.2">
      <c r="A90" s="1" t="s">
        <v>155</v>
      </c>
      <c r="B90">
        <v>25000</v>
      </c>
      <c r="C90">
        <v>7327.48</v>
      </c>
      <c r="D90"/>
      <c r="E90"/>
      <c r="F90">
        <v>700</v>
      </c>
      <c r="G90">
        <v>205.16</v>
      </c>
      <c r="H90"/>
      <c r="I90"/>
      <c r="J90"/>
      <c r="K90"/>
      <c r="L90">
        <v>25700</v>
      </c>
      <c r="M90">
        <v>7532.6399999999994</v>
      </c>
    </row>
    <row r="91" spans="1:13" s="19" customFormat="1" x14ac:dyDescent="0.2">
      <c r="A91" s="1" t="s">
        <v>156</v>
      </c>
      <c r="B91">
        <v>95000</v>
      </c>
      <c r="C91">
        <v>6583.2</v>
      </c>
      <c r="D91"/>
      <c r="E91"/>
      <c r="F91">
        <v>2660</v>
      </c>
      <c r="G91">
        <v>184.33</v>
      </c>
      <c r="H91"/>
      <c r="I91"/>
      <c r="J91"/>
      <c r="K91"/>
      <c r="L91">
        <v>97660</v>
      </c>
      <c r="M91">
        <v>6767.53</v>
      </c>
    </row>
    <row r="92" spans="1:13" s="19" customFormat="1" x14ac:dyDescent="0.2">
      <c r="A92" s="1" t="s">
        <v>157</v>
      </c>
      <c r="B92">
        <v>1000</v>
      </c>
      <c r="C92">
        <v>0</v>
      </c>
      <c r="D92"/>
      <c r="E92"/>
      <c r="F92">
        <v>28</v>
      </c>
      <c r="G92">
        <v>0</v>
      </c>
      <c r="H92"/>
      <c r="I92"/>
      <c r="J92"/>
      <c r="K92"/>
      <c r="L92">
        <v>1028</v>
      </c>
      <c r="M92">
        <v>0</v>
      </c>
    </row>
    <row r="93" spans="1:13" s="19" customFormat="1" x14ac:dyDescent="0.2">
      <c r="A93" s="1" t="s">
        <v>149</v>
      </c>
      <c r="B93">
        <v>5000</v>
      </c>
      <c r="C93">
        <v>0</v>
      </c>
      <c r="D93"/>
      <c r="E93"/>
      <c r="F93">
        <v>140</v>
      </c>
      <c r="G93">
        <v>0</v>
      </c>
      <c r="H93"/>
      <c r="I93"/>
      <c r="J93"/>
      <c r="K93"/>
      <c r="L93">
        <v>5140</v>
      </c>
      <c r="M93">
        <v>0</v>
      </c>
    </row>
    <row r="94" spans="1:13" x14ac:dyDescent="0.2">
      <c r="A94" s="1" t="s">
        <v>81</v>
      </c>
      <c r="B94">
        <v>861988</v>
      </c>
      <c r="C94">
        <v>0</v>
      </c>
      <c r="D94">
        <v>88000</v>
      </c>
      <c r="E94">
        <v>0</v>
      </c>
      <c r="F94"/>
      <c r="G94"/>
      <c r="H94">
        <v>237125</v>
      </c>
      <c r="I94">
        <v>0</v>
      </c>
      <c r="J94">
        <v>540000</v>
      </c>
      <c r="K94">
        <v>0</v>
      </c>
      <c r="L94">
        <v>1727113</v>
      </c>
      <c r="M94">
        <v>0</v>
      </c>
    </row>
    <row r="95" spans="1:13" x14ac:dyDescent="0.2">
      <c r="A95" s="1" t="s">
        <v>82</v>
      </c>
      <c r="B95">
        <v>62500</v>
      </c>
      <c r="C95">
        <v>50782.34</v>
      </c>
      <c r="D95">
        <v>2500</v>
      </c>
      <c r="E95">
        <v>5283</v>
      </c>
      <c r="F95">
        <v>1999.51</v>
      </c>
      <c r="G95">
        <v>1569.82</v>
      </c>
      <c r="H95">
        <v>6480</v>
      </c>
      <c r="I95">
        <v>5283</v>
      </c>
      <c r="J95"/>
      <c r="K95"/>
      <c r="L95">
        <v>73479.509999999995</v>
      </c>
      <c r="M95">
        <v>62918.159999999996</v>
      </c>
    </row>
    <row r="96" spans="1:13" x14ac:dyDescent="0.2">
      <c r="A96" s="1" t="s">
        <v>150</v>
      </c>
      <c r="B96">
        <v>800</v>
      </c>
      <c r="C96">
        <v>0</v>
      </c>
      <c r="D96"/>
      <c r="E96"/>
      <c r="F96">
        <v>22.4</v>
      </c>
      <c r="G96">
        <v>0</v>
      </c>
      <c r="H96"/>
      <c r="I96"/>
      <c r="J96"/>
      <c r="K96"/>
      <c r="L96">
        <v>822.4</v>
      </c>
      <c r="M96">
        <v>0</v>
      </c>
    </row>
    <row r="97" spans="1:13" x14ac:dyDescent="0.2">
      <c r="A97" s="1" t="s">
        <v>139</v>
      </c>
      <c r="B97">
        <v>60000</v>
      </c>
      <c r="C97">
        <v>26564.06</v>
      </c>
      <c r="D97"/>
      <c r="E97"/>
      <c r="F97">
        <v>0</v>
      </c>
      <c r="G97">
        <v>743.81</v>
      </c>
      <c r="H97"/>
      <c r="I97"/>
      <c r="J97"/>
      <c r="K97"/>
      <c r="L97">
        <v>60000</v>
      </c>
      <c r="M97">
        <v>27307.870000000003</v>
      </c>
    </row>
    <row r="98" spans="1:13" x14ac:dyDescent="0.2">
      <c r="A98" s="1" t="s">
        <v>269</v>
      </c>
      <c r="B98">
        <v>5296556</v>
      </c>
      <c r="C98">
        <v>2692276.33</v>
      </c>
      <c r="D98">
        <v>224750</v>
      </c>
      <c r="E98">
        <v>16304.06</v>
      </c>
      <c r="F98">
        <v>165318.76</v>
      </c>
      <c r="G98">
        <v>221569.8</v>
      </c>
      <c r="H98">
        <v>1923837</v>
      </c>
      <c r="I98">
        <v>593933.51</v>
      </c>
      <c r="J98">
        <v>2544459.54</v>
      </c>
      <c r="K98">
        <v>898363.63</v>
      </c>
      <c r="L98">
        <v>10154921.300000001</v>
      </c>
      <c r="M98">
        <v>4422447.3299999991</v>
      </c>
    </row>
  </sheetData>
  <pageMargins left="0.7" right="0.7" top="0.75" bottom="0.75" header="0.3" footer="0.3"/>
  <pageSetup orientation="portrait" horizontalDpi="1200" verticalDpi="1200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</sheetPr>
  <dimension ref="A1:P256"/>
  <sheetViews>
    <sheetView topLeftCell="B78" workbookViewId="0">
      <pane xSplit="3" topLeftCell="E1" activePane="topRight" state="frozen"/>
      <selection activeCell="B37" sqref="B37"/>
      <selection pane="topRight" activeCell="G263" sqref="G263"/>
    </sheetView>
  </sheetViews>
  <sheetFormatPr defaultColWidth="8" defaultRowHeight="12.75" x14ac:dyDescent="0.2"/>
  <cols>
    <col min="1" max="2" width="23.42578125" style="13" customWidth="1"/>
    <col min="3" max="4" width="23.42578125" style="13" hidden="1" customWidth="1"/>
    <col min="5" max="5" width="42.28515625" style="13" customWidth="1"/>
    <col min="6" max="11" width="23.42578125" style="13" customWidth="1"/>
    <col min="12" max="12" width="8" style="13" customWidth="1"/>
    <col min="13" max="13" width="23.42578125" style="13" customWidth="1"/>
    <col min="14" max="14" width="8" style="13" customWidth="1"/>
    <col min="15" max="16" width="23.42578125" style="13" customWidth="1"/>
    <col min="17" max="16384" width="8" style="13"/>
  </cols>
  <sheetData>
    <row r="1" spans="1:16" x14ac:dyDescent="0.2">
      <c r="A1" s="18" t="s">
        <v>263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x14ac:dyDescent="0.2">
      <c r="A2" s="17" t="s">
        <v>32</v>
      </c>
      <c r="B2" s="17"/>
      <c r="C2" s="15"/>
    </row>
    <row r="3" spans="1:16" x14ac:dyDescent="0.2">
      <c r="A3" s="17" t="s">
        <v>262</v>
      </c>
      <c r="B3" s="17"/>
      <c r="C3" s="15" t="s">
        <v>261</v>
      </c>
    </row>
    <row r="4" spans="1:16" ht="38.25" x14ac:dyDescent="0.2">
      <c r="A4" s="17" t="s">
        <v>260</v>
      </c>
      <c r="B4" s="17"/>
      <c r="C4" s="15" t="s">
        <v>273</v>
      </c>
    </row>
    <row r="5" spans="1:16" x14ac:dyDescent="0.2">
      <c r="A5" s="17" t="s">
        <v>251</v>
      </c>
      <c r="B5" s="17"/>
      <c r="C5" s="15"/>
    </row>
    <row r="6" spans="1:16" x14ac:dyDescent="0.2">
      <c r="A6" s="17" t="s">
        <v>259</v>
      </c>
      <c r="B6" s="17"/>
      <c r="C6" s="15" t="s">
        <v>279</v>
      </c>
    </row>
    <row r="7" spans="1:16" x14ac:dyDescent="0.2">
      <c r="A7" s="17" t="s">
        <v>258</v>
      </c>
      <c r="B7" s="17"/>
      <c r="C7" s="15" t="s">
        <v>257</v>
      </c>
    </row>
    <row r="8" spans="1:16" ht="76.5" x14ac:dyDescent="0.2">
      <c r="A8" s="17" t="s">
        <v>256</v>
      </c>
      <c r="B8" s="17"/>
      <c r="C8" s="15" t="s">
        <v>255</v>
      </c>
    </row>
    <row r="9" spans="1:16" x14ac:dyDescent="0.2">
      <c r="A9" s="17" t="s">
        <v>254</v>
      </c>
      <c r="B9" s="17"/>
      <c r="C9" s="15" t="s">
        <v>253</v>
      </c>
    </row>
    <row r="10" spans="1:16" x14ac:dyDescent="0.2">
      <c r="A10" s="14"/>
      <c r="B10" s="14"/>
    </row>
    <row r="11" spans="1:16" x14ac:dyDescent="0.2">
      <c r="A11" s="16" t="s">
        <v>280</v>
      </c>
      <c r="B11" s="16" t="s">
        <v>32</v>
      </c>
      <c r="C11" s="16" t="s">
        <v>252</v>
      </c>
      <c r="D11" s="16" t="s">
        <v>251</v>
      </c>
      <c r="E11" s="16" t="s">
        <v>250</v>
      </c>
      <c r="F11" s="16" t="s">
        <v>249</v>
      </c>
      <c r="G11" s="16" t="s">
        <v>248</v>
      </c>
      <c r="H11" s="16" t="s">
        <v>247</v>
      </c>
      <c r="I11" s="16" t="s">
        <v>246</v>
      </c>
      <c r="J11" s="16" t="s">
        <v>245</v>
      </c>
      <c r="K11" s="16" t="s">
        <v>244</v>
      </c>
      <c r="L11" s="16"/>
      <c r="M11" s="16" t="s">
        <v>243</v>
      </c>
      <c r="N11" s="16"/>
      <c r="O11" s="16" t="s">
        <v>242</v>
      </c>
      <c r="P11" s="16" t="s">
        <v>241</v>
      </c>
    </row>
    <row r="12" spans="1:16" customFormat="1" x14ac:dyDescent="0.2">
      <c r="A12" s="2" t="s">
        <v>240</v>
      </c>
      <c r="B12" s="2" t="s">
        <v>34</v>
      </c>
      <c r="C12" s="2" t="s">
        <v>160</v>
      </c>
      <c r="D12" s="2" t="s">
        <v>159</v>
      </c>
      <c r="E12" s="2" t="s">
        <v>167</v>
      </c>
      <c r="F12" s="11">
        <v>64766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</row>
    <row r="13" spans="1:16" customFormat="1" x14ac:dyDescent="0.2">
      <c r="A13" s="2" t="s">
        <v>240</v>
      </c>
      <c r="B13" s="2" t="s">
        <v>34</v>
      </c>
      <c r="C13" s="2" t="s">
        <v>160</v>
      </c>
      <c r="D13" s="2" t="s">
        <v>159</v>
      </c>
      <c r="E13" s="2" t="s">
        <v>158</v>
      </c>
      <c r="F13" s="11">
        <v>57160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</row>
    <row r="14" spans="1:16" customFormat="1" x14ac:dyDescent="0.2">
      <c r="A14" s="2" t="s">
        <v>240</v>
      </c>
      <c r="B14" s="2" t="s">
        <v>34</v>
      </c>
      <c r="C14" s="2" t="s">
        <v>160</v>
      </c>
      <c r="D14" s="2" t="s">
        <v>159</v>
      </c>
      <c r="E14" s="2" t="s">
        <v>163</v>
      </c>
      <c r="F14" s="11">
        <v>11765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</row>
    <row r="15" spans="1:16" customFormat="1" x14ac:dyDescent="0.2">
      <c r="A15" s="2" t="s">
        <v>240</v>
      </c>
      <c r="B15" s="2" t="s">
        <v>34</v>
      </c>
      <c r="C15" s="2" t="s">
        <v>160</v>
      </c>
      <c r="D15" s="2" t="s">
        <v>159</v>
      </c>
      <c r="E15" s="2" t="s">
        <v>165</v>
      </c>
      <c r="F15" s="11">
        <v>1000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</row>
    <row r="16" spans="1:16" customFormat="1" x14ac:dyDescent="0.2">
      <c r="A16" s="2" t="s">
        <v>298</v>
      </c>
      <c r="B16" s="2" t="s">
        <v>151</v>
      </c>
      <c r="C16" s="2" t="s">
        <v>160</v>
      </c>
      <c r="D16" s="2" t="s">
        <v>159</v>
      </c>
      <c r="E16" s="2" t="s">
        <v>163</v>
      </c>
      <c r="F16" s="11">
        <v>1000</v>
      </c>
      <c r="G16" s="11">
        <v>0</v>
      </c>
      <c r="H16" s="11">
        <v>1000</v>
      </c>
      <c r="I16" s="4">
        <v>0</v>
      </c>
      <c r="J16" s="4">
        <v>0</v>
      </c>
      <c r="K16" s="5">
        <v>0</v>
      </c>
      <c r="L16" s="25"/>
      <c r="M16" s="11">
        <v>0</v>
      </c>
      <c r="N16" s="25"/>
      <c r="O16" s="4">
        <v>1000</v>
      </c>
      <c r="P16" s="3">
        <v>1</v>
      </c>
    </row>
    <row r="17" spans="1:16" customFormat="1" x14ac:dyDescent="0.2">
      <c r="A17" s="2" t="s">
        <v>298</v>
      </c>
      <c r="B17" s="2" t="s">
        <v>151</v>
      </c>
      <c r="C17" s="2" t="s">
        <v>160</v>
      </c>
      <c r="D17" s="2" t="s">
        <v>159</v>
      </c>
      <c r="E17" s="2" t="s">
        <v>162</v>
      </c>
      <c r="F17" s="11">
        <v>28</v>
      </c>
      <c r="G17" s="11">
        <v>0</v>
      </c>
      <c r="H17" s="11">
        <v>28</v>
      </c>
      <c r="I17" s="4">
        <v>0</v>
      </c>
      <c r="J17" s="4">
        <v>0</v>
      </c>
      <c r="K17" s="5">
        <v>0</v>
      </c>
      <c r="L17" s="25"/>
      <c r="M17" s="11">
        <v>0</v>
      </c>
      <c r="N17" s="25"/>
      <c r="O17" s="4">
        <v>28</v>
      </c>
      <c r="P17" s="3">
        <v>1</v>
      </c>
    </row>
    <row r="18" spans="1:16" customFormat="1" x14ac:dyDescent="0.2">
      <c r="A18" s="2" t="s">
        <v>299</v>
      </c>
      <c r="B18" s="2" t="s">
        <v>152</v>
      </c>
      <c r="C18" s="2" t="s">
        <v>300</v>
      </c>
      <c r="D18" s="2" t="s">
        <v>159</v>
      </c>
      <c r="E18" s="2" t="s">
        <v>163</v>
      </c>
      <c r="F18" s="11">
        <v>0</v>
      </c>
      <c r="G18" s="11">
        <v>3287</v>
      </c>
      <c r="H18" s="11">
        <v>3287</v>
      </c>
      <c r="I18" s="4">
        <v>393</v>
      </c>
      <c r="J18" s="4">
        <v>0</v>
      </c>
      <c r="K18" s="5">
        <v>0</v>
      </c>
      <c r="L18" s="25"/>
      <c r="M18" s="11">
        <v>393</v>
      </c>
      <c r="N18" s="25"/>
      <c r="O18" s="4">
        <v>2894</v>
      </c>
      <c r="P18" s="3">
        <v>0.88043800000000005</v>
      </c>
    </row>
    <row r="19" spans="1:16" customFormat="1" x14ac:dyDescent="0.2">
      <c r="A19" s="2" t="s">
        <v>299</v>
      </c>
      <c r="B19" s="2" t="s">
        <v>152</v>
      </c>
      <c r="C19" s="2" t="s">
        <v>301</v>
      </c>
      <c r="D19" s="2" t="s">
        <v>159</v>
      </c>
      <c r="E19" s="2" t="s">
        <v>163</v>
      </c>
      <c r="F19" s="11">
        <v>0</v>
      </c>
      <c r="G19" s="11">
        <v>18170</v>
      </c>
      <c r="H19" s="11">
        <v>18170</v>
      </c>
      <c r="I19" s="4">
        <v>13789</v>
      </c>
      <c r="J19" s="4">
        <v>0</v>
      </c>
      <c r="K19" s="5">
        <v>0</v>
      </c>
      <c r="L19" s="25"/>
      <c r="M19" s="11">
        <v>13789</v>
      </c>
      <c r="N19" s="25"/>
      <c r="O19" s="4">
        <v>4381</v>
      </c>
      <c r="P19" s="3">
        <v>0.24111199999999999</v>
      </c>
    </row>
    <row r="20" spans="1:16" customFormat="1" x14ac:dyDescent="0.2">
      <c r="A20" s="2" t="s">
        <v>299</v>
      </c>
      <c r="B20" s="2" t="s">
        <v>152</v>
      </c>
      <c r="C20" s="2" t="s">
        <v>302</v>
      </c>
      <c r="D20" s="2" t="s">
        <v>159</v>
      </c>
      <c r="E20" s="2" t="s">
        <v>163</v>
      </c>
      <c r="F20" s="11">
        <v>0</v>
      </c>
      <c r="G20" s="11">
        <v>24864</v>
      </c>
      <c r="H20" s="11">
        <v>24864</v>
      </c>
      <c r="I20" s="4">
        <v>22200</v>
      </c>
      <c r="J20" s="4">
        <v>0</v>
      </c>
      <c r="K20" s="5">
        <v>0</v>
      </c>
      <c r="L20" s="25"/>
      <c r="M20" s="11">
        <v>22200</v>
      </c>
      <c r="N20" s="25"/>
      <c r="O20" s="4">
        <v>2664</v>
      </c>
      <c r="P20" s="3">
        <v>0.107143</v>
      </c>
    </row>
    <row r="21" spans="1:16" customFormat="1" x14ac:dyDescent="0.2">
      <c r="A21" s="2" t="s">
        <v>299</v>
      </c>
      <c r="B21" s="2" t="s">
        <v>152</v>
      </c>
      <c r="C21" s="2" t="s">
        <v>303</v>
      </c>
      <c r="D21" s="2" t="s">
        <v>159</v>
      </c>
      <c r="E21" s="2" t="s">
        <v>163</v>
      </c>
      <c r="F21" s="11">
        <v>0</v>
      </c>
      <c r="G21" s="11">
        <v>0</v>
      </c>
      <c r="H21" s="11">
        <v>0</v>
      </c>
      <c r="I21" s="4">
        <v>0</v>
      </c>
      <c r="J21" s="4">
        <v>0</v>
      </c>
      <c r="K21" s="5">
        <v>0</v>
      </c>
      <c r="L21" s="25"/>
      <c r="M21" s="11">
        <v>0</v>
      </c>
      <c r="N21" s="25"/>
      <c r="O21" s="4">
        <v>0</v>
      </c>
      <c r="P21" s="3">
        <v>0</v>
      </c>
    </row>
    <row r="22" spans="1:16" customFormat="1" x14ac:dyDescent="0.2">
      <c r="A22" s="2" t="s">
        <v>299</v>
      </c>
      <c r="B22" s="2" t="s">
        <v>152</v>
      </c>
      <c r="C22" s="2" t="s">
        <v>304</v>
      </c>
      <c r="D22" s="2" t="s">
        <v>159</v>
      </c>
      <c r="E22" s="2" t="s">
        <v>163</v>
      </c>
      <c r="F22" s="11">
        <v>0</v>
      </c>
      <c r="G22" s="11">
        <v>52655</v>
      </c>
      <c r="H22" s="11">
        <v>52655</v>
      </c>
      <c r="I22" s="4">
        <v>52655</v>
      </c>
      <c r="J22" s="4">
        <v>0</v>
      </c>
      <c r="K22" s="5">
        <v>0</v>
      </c>
      <c r="L22" s="25"/>
      <c r="M22" s="11">
        <v>52655</v>
      </c>
      <c r="N22" s="25"/>
      <c r="O22" s="4">
        <v>0</v>
      </c>
      <c r="P22" s="3">
        <v>0</v>
      </c>
    </row>
    <row r="23" spans="1:16" customFormat="1" x14ac:dyDescent="0.2">
      <c r="A23" s="2" t="s">
        <v>299</v>
      </c>
      <c r="B23" s="2" t="s">
        <v>152</v>
      </c>
      <c r="C23" s="2" t="s">
        <v>160</v>
      </c>
      <c r="D23" s="2" t="s">
        <v>159</v>
      </c>
      <c r="E23" s="2" t="s">
        <v>163</v>
      </c>
      <c r="F23" s="11">
        <v>250000</v>
      </c>
      <c r="G23" s="11">
        <v>-98976</v>
      </c>
      <c r="H23" s="11">
        <v>151024</v>
      </c>
      <c r="I23" s="4">
        <v>143015.87</v>
      </c>
      <c r="J23" s="4">
        <v>0</v>
      </c>
      <c r="K23" s="5">
        <v>0</v>
      </c>
      <c r="L23" s="25"/>
      <c r="M23" s="11">
        <v>143015.87</v>
      </c>
      <c r="N23" s="25"/>
      <c r="O23" s="4">
        <v>8008.13</v>
      </c>
      <c r="P23" s="3">
        <v>5.3025999999999997E-2</v>
      </c>
    </row>
    <row r="24" spans="1:16" customFormat="1" x14ac:dyDescent="0.2">
      <c r="A24" s="2" t="s">
        <v>299</v>
      </c>
      <c r="B24" s="2" t="s">
        <v>152</v>
      </c>
      <c r="C24" s="2" t="s">
        <v>160</v>
      </c>
      <c r="D24" s="2" t="s">
        <v>159</v>
      </c>
      <c r="E24" s="2" t="s">
        <v>162</v>
      </c>
      <c r="F24" s="11">
        <v>7000</v>
      </c>
      <c r="G24" s="11">
        <v>0</v>
      </c>
      <c r="H24" s="11">
        <v>7000</v>
      </c>
      <c r="I24" s="4">
        <v>5493.87</v>
      </c>
      <c r="J24" s="4">
        <v>0</v>
      </c>
      <c r="K24" s="5">
        <v>0</v>
      </c>
      <c r="L24" s="25"/>
      <c r="M24" s="11">
        <v>5493.87</v>
      </c>
      <c r="N24" s="25"/>
      <c r="O24" s="4">
        <v>1506.13</v>
      </c>
      <c r="P24" s="3">
        <v>0.21516099999999999</v>
      </c>
    </row>
    <row r="25" spans="1:16" customFormat="1" x14ac:dyDescent="0.2">
      <c r="A25" s="2" t="s">
        <v>305</v>
      </c>
      <c r="B25" s="2" t="s">
        <v>153</v>
      </c>
      <c r="C25" s="2" t="s">
        <v>306</v>
      </c>
      <c r="D25" s="2" t="s">
        <v>159</v>
      </c>
      <c r="E25" s="2" t="s">
        <v>163</v>
      </c>
      <c r="F25" s="11">
        <v>0</v>
      </c>
      <c r="G25" s="11">
        <v>850000</v>
      </c>
      <c r="H25" s="11">
        <v>850000</v>
      </c>
      <c r="I25" s="4">
        <v>587334.41</v>
      </c>
      <c r="J25" s="4">
        <v>0</v>
      </c>
      <c r="K25" s="5">
        <v>0</v>
      </c>
      <c r="L25" s="25"/>
      <c r="M25" s="11">
        <v>587334.41</v>
      </c>
      <c r="N25" s="25"/>
      <c r="O25" s="4">
        <v>262665.59000000003</v>
      </c>
      <c r="P25" s="3">
        <v>0.30901800000000001</v>
      </c>
    </row>
    <row r="26" spans="1:16" customFormat="1" x14ac:dyDescent="0.2">
      <c r="A26" s="2" t="s">
        <v>305</v>
      </c>
      <c r="B26" s="2" t="s">
        <v>153</v>
      </c>
      <c r="C26" s="2" t="s">
        <v>160</v>
      </c>
      <c r="D26" s="2" t="s">
        <v>159</v>
      </c>
      <c r="E26" s="2" t="s">
        <v>163</v>
      </c>
      <c r="F26" s="11">
        <v>900000</v>
      </c>
      <c r="G26" s="11">
        <v>-878400</v>
      </c>
      <c r="H26" s="11">
        <v>21600</v>
      </c>
      <c r="I26" s="4">
        <v>0</v>
      </c>
      <c r="J26" s="4">
        <v>0</v>
      </c>
      <c r="K26" s="5">
        <v>0</v>
      </c>
      <c r="L26" s="25"/>
      <c r="M26" s="11">
        <v>0</v>
      </c>
      <c r="N26" s="25"/>
      <c r="O26" s="4">
        <v>21600</v>
      </c>
      <c r="P26" s="3">
        <v>1</v>
      </c>
    </row>
    <row r="27" spans="1:16" customFormat="1" x14ac:dyDescent="0.2">
      <c r="A27" s="2" t="s">
        <v>305</v>
      </c>
      <c r="B27" s="2" t="s">
        <v>153</v>
      </c>
      <c r="C27" s="2" t="s">
        <v>160</v>
      </c>
      <c r="D27" s="2" t="s">
        <v>159</v>
      </c>
      <c r="E27" s="2" t="s">
        <v>162</v>
      </c>
      <c r="F27" s="11">
        <v>25200</v>
      </c>
      <c r="G27" s="11">
        <v>0</v>
      </c>
      <c r="H27" s="11">
        <v>25200</v>
      </c>
      <c r="I27" s="4">
        <v>12749.92</v>
      </c>
      <c r="J27" s="4">
        <v>0</v>
      </c>
      <c r="K27" s="5">
        <v>0</v>
      </c>
      <c r="L27" s="25"/>
      <c r="M27" s="11">
        <v>12749.92</v>
      </c>
      <c r="N27" s="25"/>
      <c r="O27" s="4">
        <v>12450.08</v>
      </c>
      <c r="P27" s="3">
        <v>0.49405100000000002</v>
      </c>
    </row>
    <row r="28" spans="1:16" customFormat="1" x14ac:dyDescent="0.2">
      <c r="A28" s="2" t="s">
        <v>307</v>
      </c>
      <c r="B28" s="2" t="s">
        <v>141</v>
      </c>
      <c r="C28" s="2" t="s">
        <v>160</v>
      </c>
      <c r="D28" s="2" t="s">
        <v>159</v>
      </c>
      <c r="E28" s="2" t="s">
        <v>163</v>
      </c>
      <c r="F28" s="11">
        <v>0</v>
      </c>
      <c r="G28" s="11">
        <v>105.21</v>
      </c>
      <c r="H28" s="11">
        <v>105.21</v>
      </c>
      <c r="I28" s="4">
        <v>150.46</v>
      </c>
      <c r="J28" s="4">
        <v>0</v>
      </c>
      <c r="K28" s="5">
        <v>0</v>
      </c>
      <c r="L28" s="25"/>
      <c r="M28" s="11">
        <v>150.46</v>
      </c>
      <c r="N28" s="25"/>
      <c r="O28" s="4">
        <v>-45.25</v>
      </c>
      <c r="P28" s="3">
        <v>-0.43009199999999997</v>
      </c>
    </row>
    <row r="29" spans="1:16" customFormat="1" x14ac:dyDescent="0.2">
      <c r="A29" s="2" t="s">
        <v>307</v>
      </c>
      <c r="B29" s="2" t="s">
        <v>141</v>
      </c>
      <c r="C29" s="2" t="s">
        <v>160</v>
      </c>
      <c r="D29" s="2" t="s">
        <v>159</v>
      </c>
      <c r="E29" s="2" t="s">
        <v>162</v>
      </c>
      <c r="F29" s="11">
        <v>289.35000000000002</v>
      </c>
      <c r="G29" s="11">
        <v>0</v>
      </c>
      <c r="H29" s="11">
        <v>289.35000000000002</v>
      </c>
      <c r="I29" s="4">
        <v>48.18</v>
      </c>
      <c r="J29" s="4">
        <v>0</v>
      </c>
      <c r="K29" s="5">
        <v>0</v>
      </c>
      <c r="L29" s="25"/>
      <c r="M29" s="11">
        <v>48.18</v>
      </c>
      <c r="N29" s="25"/>
      <c r="O29" s="4">
        <v>241.17</v>
      </c>
      <c r="P29" s="3">
        <v>0.83348900000000004</v>
      </c>
    </row>
    <row r="30" spans="1:16" customFormat="1" x14ac:dyDescent="0.2">
      <c r="A30" s="2" t="s">
        <v>307</v>
      </c>
      <c r="B30" s="2" t="s">
        <v>141</v>
      </c>
      <c r="C30" s="2" t="s">
        <v>160</v>
      </c>
      <c r="D30" s="2" t="s">
        <v>159</v>
      </c>
      <c r="E30" s="2" t="s">
        <v>158</v>
      </c>
      <c r="F30" s="11">
        <v>10334</v>
      </c>
      <c r="G30" s="11">
        <v>-105.21</v>
      </c>
      <c r="H30" s="11">
        <v>10228.790000000001</v>
      </c>
      <c r="I30" s="4">
        <v>1570</v>
      </c>
      <c r="J30" s="4">
        <v>0</v>
      </c>
      <c r="K30" s="5">
        <v>0</v>
      </c>
      <c r="L30" s="25"/>
      <c r="M30" s="11">
        <v>1570</v>
      </c>
      <c r="N30" s="25"/>
      <c r="O30" s="4">
        <v>8658.7900000000009</v>
      </c>
      <c r="P30" s="3">
        <v>0.84651200000000004</v>
      </c>
    </row>
    <row r="31" spans="1:16" customFormat="1" x14ac:dyDescent="0.2">
      <c r="A31" s="2" t="s">
        <v>308</v>
      </c>
      <c r="B31" s="2" t="s">
        <v>142</v>
      </c>
      <c r="C31" s="2" t="s">
        <v>160</v>
      </c>
      <c r="D31" s="2" t="s">
        <v>159</v>
      </c>
      <c r="E31" s="2" t="s">
        <v>163</v>
      </c>
      <c r="F31" s="11">
        <v>5000</v>
      </c>
      <c r="G31" s="11">
        <v>-1310.53</v>
      </c>
      <c r="H31" s="11">
        <v>3689.47</v>
      </c>
      <c r="I31" s="4">
        <v>3146.03</v>
      </c>
      <c r="J31" s="4">
        <v>0</v>
      </c>
      <c r="K31" s="5">
        <v>0</v>
      </c>
      <c r="L31" s="25"/>
      <c r="M31" s="11">
        <v>3146.03</v>
      </c>
      <c r="N31" s="25"/>
      <c r="O31" s="4">
        <v>543.44000000000005</v>
      </c>
      <c r="P31" s="3">
        <v>0.14729500000000001</v>
      </c>
    </row>
    <row r="32" spans="1:16" customFormat="1" x14ac:dyDescent="0.2">
      <c r="A32" s="2" t="s">
        <v>308</v>
      </c>
      <c r="B32" s="2" t="s">
        <v>142</v>
      </c>
      <c r="C32" s="2" t="s">
        <v>160</v>
      </c>
      <c r="D32" s="2" t="s">
        <v>159</v>
      </c>
      <c r="E32" s="2" t="s">
        <v>162</v>
      </c>
      <c r="F32" s="11">
        <v>140</v>
      </c>
      <c r="G32" s="11">
        <v>0</v>
      </c>
      <c r="H32" s="11">
        <v>140</v>
      </c>
      <c r="I32" s="4">
        <v>102.83</v>
      </c>
      <c r="J32" s="4">
        <v>0</v>
      </c>
      <c r="K32" s="5">
        <v>0</v>
      </c>
      <c r="L32" s="25"/>
      <c r="M32" s="11">
        <v>102.83</v>
      </c>
      <c r="N32" s="25"/>
      <c r="O32" s="4">
        <v>37.17</v>
      </c>
      <c r="P32" s="3">
        <v>0.26550000000000001</v>
      </c>
    </row>
    <row r="33" spans="1:16" customFormat="1" x14ac:dyDescent="0.2">
      <c r="A33" s="2" t="s">
        <v>308</v>
      </c>
      <c r="B33" s="2" t="s">
        <v>142</v>
      </c>
      <c r="C33" s="2" t="s">
        <v>160</v>
      </c>
      <c r="D33" s="2" t="s">
        <v>159</v>
      </c>
      <c r="E33" s="2" t="s">
        <v>158</v>
      </c>
      <c r="F33" s="11">
        <v>0</v>
      </c>
      <c r="G33" s="11">
        <v>1310.53</v>
      </c>
      <c r="H33" s="11">
        <v>1310.53</v>
      </c>
      <c r="I33" s="4">
        <v>1310.53</v>
      </c>
      <c r="J33" s="4">
        <v>0</v>
      </c>
      <c r="K33" s="5">
        <v>0</v>
      </c>
      <c r="L33" s="25"/>
      <c r="M33" s="11">
        <v>1310.53</v>
      </c>
      <c r="N33" s="25"/>
      <c r="O33" s="4">
        <v>0</v>
      </c>
      <c r="P33" s="3">
        <v>0</v>
      </c>
    </row>
    <row r="34" spans="1:16" customFormat="1" x14ac:dyDescent="0.2">
      <c r="A34" s="2" t="s">
        <v>309</v>
      </c>
      <c r="B34" s="2" t="s">
        <v>143</v>
      </c>
      <c r="C34" s="2" t="s">
        <v>160</v>
      </c>
      <c r="D34" s="2" t="s">
        <v>159</v>
      </c>
      <c r="E34" s="2" t="s">
        <v>163</v>
      </c>
      <c r="F34" s="11">
        <v>0</v>
      </c>
      <c r="G34" s="11">
        <v>5.96</v>
      </c>
      <c r="H34" s="11">
        <v>5.96</v>
      </c>
      <c r="I34" s="4">
        <v>5.8</v>
      </c>
      <c r="J34" s="4">
        <v>0</v>
      </c>
      <c r="K34" s="5">
        <v>0</v>
      </c>
      <c r="L34" s="25"/>
      <c r="M34" s="11">
        <v>5.8</v>
      </c>
      <c r="N34" s="25"/>
      <c r="O34" s="4">
        <v>0.16</v>
      </c>
      <c r="P34" s="3">
        <v>2.6845999999999998E-2</v>
      </c>
    </row>
    <row r="35" spans="1:16" customFormat="1" x14ac:dyDescent="0.2">
      <c r="A35" s="2" t="s">
        <v>309</v>
      </c>
      <c r="B35" s="2" t="s">
        <v>143</v>
      </c>
      <c r="C35" s="2" t="s">
        <v>160</v>
      </c>
      <c r="D35" s="2" t="s">
        <v>159</v>
      </c>
      <c r="E35" s="2" t="s">
        <v>162</v>
      </c>
      <c r="F35" s="11">
        <v>0</v>
      </c>
      <c r="G35" s="11">
        <v>0</v>
      </c>
      <c r="H35" s="11">
        <v>0</v>
      </c>
      <c r="I35" s="4">
        <v>0.16</v>
      </c>
      <c r="J35" s="4">
        <v>0</v>
      </c>
      <c r="K35" s="5">
        <v>0</v>
      </c>
      <c r="L35" s="25"/>
      <c r="M35" s="11">
        <v>0.16</v>
      </c>
      <c r="N35" s="25"/>
      <c r="O35" s="4">
        <v>-0.16</v>
      </c>
      <c r="P35" s="3">
        <v>0</v>
      </c>
    </row>
    <row r="36" spans="1:16" customFormat="1" x14ac:dyDescent="0.2">
      <c r="A36" s="2" t="s">
        <v>310</v>
      </c>
      <c r="B36" s="2" t="s">
        <v>144</v>
      </c>
      <c r="C36" s="2" t="s">
        <v>160</v>
      </c>
      <c r="D36" s="2" t="s">
        <v>159</v>
      </c>
      <c r="E36" s="2" t="s">
        <v>163</v>
      </c>
      <c r="F36" s="11">
        <v>0</v>
      </c>
      <c r="G36" s="11">
        <v>13994.04</v>
      </c>
      <c r="H36" s="11">
        <v>13994.04</v>
      </c>
      <c r="I36" s="4">
        <v>4389.7299999999996</v>
      </c>
      <c r="J36" s="4">
        <v>0</v>
      </c>
      <c r="K36" s="5">
        <v>0</v>
      </c>
      <c r="L36" s="25"/>
      <c r="M36" s="11">
        <v>4389.7299999999996</v>
      </c>
      <c r="N36" s="25"/>
      <c r="O36" s="4">
        <v>9604.31</v>
      </c>
      <c r="P36" s="3">
        <v>0.68631399999999998</v>
      </c>
    </row>
    <row r="37" spans="1:16" customFormat="1" x14ac:dyDescent="0.2">
      <c r="A37" s="2" t="s">
        <v>310</v>
      </c>
      <c r="B37" s="2" t="s">
        <v>144</v>
      </c>
      <c r="C37" s="2" t="s">
        <v>160</v>
      </c>
      <c r="D37" s="2" t="s">
        <v>159</v>
      </c>
      <c r="E37" s="2" t="s">
        <v>162</v>
      </c>
      <c r="F37" s="11">
        <v>0</v>
      </c>
      <c r="G37" s="11">
        <v>0</v>
      </c>
      <c r="H37" s="11">
        <v>0</v>
      </c>
      <c r="I37" s="4">
        <v>122.92</v>
      </c>
      <c r="J37" s="4">
        <v>0</v>
      </c>
      <c r="K37" s="5">
        <v>0</v>
      </c>
      <c r="L37" s="25"/>
      <c r="M37" s="11">
        <v>122.92</v>
      </c>
      <c r="N37" s="25"/>
      <c r="O37" s="4">
        <v>-122.92</v>
      </c>
      <c r="P37" s="3">
        <v>0</v>
      </c>
    </row>
    <row r="38" spans="1:16" customFormat="1" x14ac:dyDescent="0.2">
      <c r="A38" s="2" t="s">
        <v>311</v>
      </c>
      <c r="B38" s="2" t="s">
        <v>145</v>
      </c>
      <c r="C38" s="2" t="s">
        <v>160</v>
      </c>
      <c r="D38" s="2" t="s">
        <v>159</v>
      </c>
      <c r="E38" s="2" t="s">
        <v>163</v>
      </c>
      <c r="F38" s="11">
        <v>80000</v>
      </c>
      <c r="G38" s="11">
        <v>0</v>
      </c>
      <c r="H38" s="11">
        <v>80000</v>
      </c>
      <c r="I38" s="4">
        <v>70063.77</v>
      </c>
      <c r="J38" s="4">
        <v>0</v>
      </c>
      <c r="K38" s="5">
        <v>0</v>
      </c>
      <c r="L38" s="25"/>
      <c r="M38" s="11">
        <v>70063.77</v>
      </c>
      <c r="N38" s="25"/>
      <c r="O38" s="4">
        <v>9936.23</v>
      </c>
      <c r="P38" s="3">
        <v>0.12420299999999999</v>
      </c>
    </row>
    <row r="39" spans="1:16" customFormat="1" x14ac:dyDescent="0.2">
      <c r="A39" s="2" t="s">
        <v>311</v>
      </c>
      <c r="B39" s="2" t="s">
        <v>145</v>
      </c>
      <c r="C39" s="2" t="s">
        <v>160</v>
      </c>
      <c r="D39" s="2" t="s">
        <v>159</v>
      </c>
      <c r="E39" s="2" t="s">
        <v>162</v>
      </c>
      <c r="F39" s="11">
        <v>2240</v>
      </c>
      <c r="G39" s="11">
        <v>0</v>
      </c>
      <c r="H39" s="11">
        <v>2240</v>
      </c>
      <c r="I39" s="4">
        <v>1961.45</v>
      </c>
      <c r="J39" s="4">
        <v>0</v>
      </c>
      <c r="K39" s="5">
        <v>0</v>
      </c>
      <c r="L39" s="25"/>
      <c r="M39" s="11">
        <v>1961.45</v>
      </c>
      <c r="N39" s="25"/>
      <c r="O39" s="4">
        <v>278.55</v>
      </c>
      <c r="P39" s="3">
        <v>0.12435300000000001</v>
      </c>
    </row>
    <row r="40" spans="1:16" customFormat="1" x14ac:dyDescent="0.2">
      <c r="A40" s="2" t="s">
        <v>312</v>
      </c>
      <c r="B40" s="2" t="s">
        <v>146</v>
      </c>
      <c r="C40" s="2" t="s">
        <v>160</v>
      </c>
      <c r="D40" s="2" t="s">
        <v>159</v>
      </c>
      <c r="E40" s="2" t="s">
        <v>163</v>
      </c>
      <c r="F40" s="11">
        <v>4000</v>
      </c>
      <c r="G40" s="11">
        <v>0</v>
      </c>
      <c r="H40" s="11">
        <v>4000</v>
      </c>
      <c r="I40" s="4">
        <v>3546.9</v>
      </c>
      <c r="J40" s="4">
        <v>0</v>
      </c>
      <c r="K40" s="5">
        <v>0</v>
      </c>
      <c r="L40" s="25"/>
      <c r="M40" s="11">
        <v>3546.9</v>
      </c>
      <c r="N40" s="25"/>
      <c r="O40" s="4">
        <v>453.1</v>
      </c>
      <c r="P40" s="3">
        <v>0.113275</v>
      </c>
    </row>
    <row r="41" spans="1:16" customFormat="1" x14ac:dyDescent="0.2">
      <c r="A41" s="2" t="s">
        <v>312</v>
      </c>
      <c r="B41" s="2" t="s">
        <v>146</v>
      </c>
      <c r="C41" s="2" t="s">
        <v>160</v>
      </c>
      <c r="D41" s="2" t="s">
        <v>159</v>
      </c>
      <c r="E41" s="2" t="s">
        <v>162</v>
      </c>
      <c r="F41" s="11">
        <v>112</v>
      </c>
      <c r="G41" s="11">
        <v>0</v>
      </c>
      <c r="H41" s="11">
        <v>112</v>
      </c>
      <c r="I41" s="4">
        <v>99.31</v>
      </c>
      <c r="J41" s="4">
        <v>0</v>
      </c>
      <c r="K41" s="5">
        <v>0</v>
      </c>
      <c r="L41" s="25"/>
      <c r="M41" s="11">
        <v>99.31</v>
      </c>
      <c r="N41" s="25"/>
      <c r="O41" s="4">
        <v>12.69</v>
      </c>
      <c r="P41" s="3">
        <v>0.113304</v>
      </c>
    </row>
    <row r="42" spans="1:16" customFormat="1" x14ac:dyDescent="0.2">
      <c r="A42" s="2" t="s">
        <v>313</v>
      </c>
      <c r="B42" s="2" t="s">
        <v>147</v>
      </c>
      <c r="C42" s="2" t="s">
        <v>160</v>
      </c>
      <c r="D42" s="2" t="s">
        <v>159</v>
      </c>
      <c r="E42" s="2" t="s">
        <v>163</v>
      </c>
      <c r="F42" s="11">
        <v>500</v>
      </c>
      <c r="G42" s="11">
        <v>0</v>
      </c>
      <c r="H42" s="11">
        <v>500</v>
      </c>
      <c r="I42" s="4">
        <v>187.1</v>
      </c>
      <c r="J42" s="4">
        <v>0</v>
      </c>
      <c r="K42" s="5">
        <v>0</v>
      </c>
      <c r="L42" s="25"/>
      <c r="M42" s="11">
        <v>187.1</v>
      </c>
      <c r="N42" s="25"/>
      <c r="O42" s="4">
        <v>312.89999999999998</v>
      </c>
      <c r="P42" s="3">
        <v>0.62580000000000002</v>
      </c>
    </row>
    <row r="43" spans="1:16" customFormat="1" x14ac:dyDescent="0.2">
      <c r="A43" s="2" t="s">
        <v>313</v>
      </c>
      <c r="B43" s="2" t="s">
        <v>147</v>
      </c>
      <c r="C43" s="2" t="s">
        <v>160</v>
      </c>
      <c r="D43" s="2" t="s">
        <v>159</v>
      </c>
      <c r="E43" s="2" t="s">
        <v>162</v>
      </c>
      <c r="F43" s="11">
        <v>14</v>
      </c>
      <c r="G43" s="11">
        <v>0</v>
      </c>
      <c r="H43" s="11">
        <v>14</v>
      </c>
      <c r="I43" s="4">
        <v>5.24</v>
      </c>
      <c r="J43" s="4">
        <v>0</v>
      </c>
      <c r="K43" s="5">
        <v>0</v>
      </c>
      <c r="L43" s="25"/>
      <c r="M43" s="11">
        <v>5.24</v>
      </c>
      <c r="N43" s="25"/>
      <c r="O43" s="4">
        <v>8.76</v>
      </c>
      <c r="P43" s="3">
        <v>0.62571399999999999</v>
      </c>
    </row>
    <row r="44" spans="1:16" customFormat="1" x14ac:dyDescent="0.2">
      <c r="A44" s="2" t="s">
        <v>314</v>
      </c>
      <c r="B44" s="2" t="s">
        <v>148</v>
      </c>
      <c r="C44" s="2" t="s">
        <v>160</v>
      </c>
      <c r="D44" s="2" t="s">
        <v>159</v>
      </c>
      <c r="E44" s="2" t="s">
        <v>163</v>
      </c>
      <c r="F44" s="11">
        <v>1680</v>
      </c>
      <c r="G44" s="11">
        <v>0</v>
      </c>
      <c r="H44" s="11">
        <v>1680</v>
      </c>
      <c r="I44" s="4">
        <v>0</v>
      </c>
      <c r="J44" s="4">
        <v>0</v>
      </c>
      <c r="K44" s="5">
        <v>0</v>
      </c>
      <c r="L44" s="25"/>
      <c r="M44" s="11">
        <v>0</v>
      </c>
      <c r="N44" s="25"/>
      <c r="O44" s="4">
        <v>1680</v>
      </c>
      <c r="P44" s="3">
        <v>1</v>
      </c>
    </row>
    <row r="45" spans="1:16" customFormat="1" x14ac:dyDescent="0.2">
      <c r="A45" s="2" t="s">
        <v>314</v>
      </c>
      <c r="B45" s="2" t="s">
        <v>148</v>
      </c>
      <c r="C45" s="2" t="s">
        <v>160</v>
      </c>
      <c r="D45" s="2" t="s">
        <v>159</v>
      </c>
      <c r="E45" s="2" t="s">
        <v>162</v>
      </c>
      <c r="F45" s="11">
        <v>8537.0400000000009</v>
      </c>
      <c r="G45" s="11">
        <v>0</v>
      </c>
      <c r="H45" s="11">
        <v>8537.0400000000009</v>
      </c>
      <c r="I45" s="4">
        <v>26466.720000000001</v>
      </c>
      <c r="J45" s="4">
        <v>0</v>
      </c>
      <c r="K45" s="5">
        <v>0</v>
      </c>
      <c r="L45" s="25"/>
      <c r="M45" s="11">
        <v>26466.720000000001</v>
      </c>
      <c r="N45" s="25"/>
      <c r="O45" s="4">
        <v>-17929.68</v>
      </c>
      <c r="P45" s="3">
        <v>-2.100222</v>
      </c>
    </row>
    <row r="46" spans="1:16" customFormat="1" x14ac:dyDescent="0.2">
      <c r="A46" s="2" t="s">
        <v>239</v>
      </c>
      <c r="B46" s="2" t="s">
        <v>36</v>
      </c>
      <c r="C46" s="2" t="s">
        <v>160</v>
      </c>
      <c r="D46" s="2" t="s">
        <v>159</v>
      </c>
      <c r="E46" s="2" t="s">
        <v>158</v>
      </c>
      <c r="F46" s="11">
        <v>51383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</row>
    <row r="47" spans="1:16" customFormat="1" x14ac:dyDescent="0.2">
      <c r="A47" s="2" t="s">
        <v>239</v>
      </c>
      <c r="B47" s="2" t="s">
        <v>36</v>
      </c>
      <c r="C47" s="2" t="s">
        <v>160</v>
      </c>
      <c r="D47" s="2" t="s">
        <v>159</v>
      </c>
      <c r="E47" s="2" t="s">
        <v>163</v>
      </c>
      <c r="F47" s="11">
        <v>134500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</row>
    <row r="48" spans="1:16" customFormat="1" x14ac:dyDescent="0.2">
      <c r="A48" s="2" t="s">
        <v>239</v>
      </c>
      <c r="B48" s="2" t="s">
        <v>36</v>
      </c>
      <c r="C48" s="2" t="s">
        <v>160</v>
      </c>
      <c r="D48" s="2" t="s">
        <v>159</v>
      </c>
      <c r="E48" s="2" t="s">
        <v>165</v>
      </c>
      <c r="F48" s="11">
        <v>7250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</row>
    <row r="49" spans="1:16" customFormat="1" x14ac:dyDescent="0.2">
      <c r="A49" s="2" t="s">
        <v>238</v>
      </c>
      <c r="B49" s="2" t="s">
        <v>37</v>
      </c>
      <c r="C49" s="2" t="s">
        <v>160</v>
      </c>
      <c r="D49" s="2" t="s">
        <v>159</v>
      </c>
      <c r="E49" s="2" t="s">
        <v>167</v>
      </c>
      <c r="F49" s="11">
        <v>51948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</row>
    <row r="50" spans="1:16" customFormat="1" x14ac:dyDescent="0.2">
      <c r="A50" s="2" t="s">
        <v>238</v>
      </c>
      <c r="B50" s="2" t="s">
        <v>37</v>
      </c>
      <c r="C50" s="2" t="s">
        <v>160</v>
      </c>
      <c r="D50" s="2" t="s">
        <v>159</v>
      </c>
      <c r="E50" s="2" t="s">
        <v>158</v>
      </c>
      <c r="F50" s="11">
        <v>83644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</row>
    <row r="51" spans="1:16" customFormat="1" x14ac:dyDescent="0.2">
      <c r="A51" s="2" t="s">
        <v>238</v>
      </c>
      <c r="B51" s="2" t="s">
        <v>37</v>
      </c>
      <c r="C51" s="2" t="s">
        <v>160</v>
      </c>
      <c r="D51" s="2" t="s">
        <v>159</v>
      </c>
      <c r="E51" s="2" t="s">
        <v>163</v>
      </c>
      <c r="F51" s="11">
        <v>36580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</row>
    <row r="52" spans="1:16" customFormat="1" x14ac:dyDescent="0.2">
      <c r="A52" s="2" t="s">
        <v>238</v>
      </c>
      <c r="B52" s="2" t="s">
        <v>37</v>
      </c>
      <c r="C52" s="2" t="s">
        <v>160</v>
      </c>
      <c r="D52" s="2" t="s">
        <v>159</v>
      </c>
      <c r="E52" s="2" t="s">
        <v>165</v>
      </c>
      <c r="F52" s="11">
        <v>25000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</row>
    <row r="53" spans="1:16" customFormat="1" x14ac:dyDescent="0.2">
      <c r="A53" s="2" t="s">
        <v>237</v>
      </c>
      <c r="B53" s="2" t="s">
        <v>38</v>
      </c>
      <c r="C53" s="2" t="s">
        <v>160</v>
      </c>
      <c r="D53" s="2" t="s">
        <v>159</v>
      </c>
      <c r="E53" s="2" t="s">
        <v>163</v>
      </c>
      <c r="F53" s="11">
        <v>92685</v>
      </c>
      <c r="G53" s="11">
        <v>0</v>
      </c>
      <c r="H53" s="11">
        <v>92685</v>
      </c>
      <c r="I53" s="4">
        <v>50274.59</v>
      </c>
      <c r="J53" s="4">
        <v>0</v>
      </c>
      <c r="K53" s="5">
        <v>0</v>
      </c>
      <c r="L53" s="25"/>
      <c r="M53" s="11">
        <v>50274.59</v>
      </c>
      <c r="N53" s="25"/>
      <c r="O53" s="4">
        <v>42410.41</v>
      </c>
      <c r="P53" s="3">
        <v>0.45757599999999998</v>
      </c>
    </row>
    <row r="54" spans="1:16" customFormat="1" x14ac:dyDescent="0.2">
      <c r="A54" s="2" t="s">
        <v>237</v>
      </c>
      <c r="B54" s="2" t="s">
        <v>38</v>
      </c>
      <c r="C54" s="2" t="s">
        <v>160</v>
      </c>
      <c r="D54" s="2" t="s">
        <v>159</v>
      </c>
      <c r="E54" s="2" t="s">
        <v>162</v>
      </c>
      <c r="F54" s="11">
        <v>3365.04</v>
      </c>
      <c r="G54" s="11">
        <v>0</v>
      </c>
      <c r="H54" s="11">
        <v>3365.04</v>
      </c>
      <c r="I54" s="4">
        <v>1935.97</v>
      </c>
      <c r="J54" s="4">
        <v>0</v>
      </c>
      <c r="K54" s="5">
        <v>0</v>
      </c>
      <c r="L54" s="25"/>
      <c r="M54" s="11">
        <v>1935.97</v>
      </c>
      <c r="N54" s="25"/>
      <c r="O54" s="4">
        <v>1429.07</v>
      </c>
      <c r="P54" s="3">
        <v>0.42468099999999998</v>
      </c>
    </row>
    <row r="55" spans="1:16" customFormat="1" x14ac:dyDescent="0.2">
      <c r="A55" s="2" t="s">
        <v>237</v>
      </c>
      <c r="B55" s="2" t="s">
        <v>38</v>
      </c>
      <c r="C55" s="2" t="s">
        <v>160</v>
      </c>
      <c r="D55" s="2" t="s">
        <v>159</v>
      </c>
      <c r="E55" s="2" t="s">
        <v>158</v>
      </c>
      <c r="F55" s="11">
        <v>27495</v>
      </c>
      <c r="G55" s="11">
        <v>-3804</v>
      </c>
      <c r="H55" s="11">
        <v>23691</v>
      </c>
      <c r="I55" s="4">
        <v>20298.62</v>
      </c>
      <c r="J55" s="4">
        <v>0</v>
      </c>
      <c r="K55" s="5">
        <v>0</v>
      </c>
      <c r="L55" s="25"/>
      <c r="M55" s="11">
        <v>20298.62</v>
      </c>
      <c r="N55" s="25"/>
      <c r="O55" s="4">
        <v>3392.38</v>
      </c>
      <c r="P55" s="3">
        <v>0.14319299999999999</v>
      </c>
    </row>
    <row r="56" spans="1:16" customFormat="1" x14ac:dyDescent="0.2">
      <c r="A56" s="2" t="s">
        <v>236</v>
      </c>
      <c r="B56" s="2" t="s">
        <v>40</v>
      </c>
      <c r="C56" s="2" t="s">
        <v>160</v>
      </c>
      <c r="D56" s="2" t="s">
        <v>159</v>
      </c>
      <c r="E56" s="2" t="s">
        <v>163</v>
      </c>
      <c r="F56" s="11">
        <v>13176</v>
      </c>
      <c r="G56" s="11">
        <v>-4465.6099999999997</v>
      </c>
      <c r="H56" s="11">
        <v>8710.39</v>
      </c>
      <c r="I56" s="4">
        <v>4922.21</v>
      </c>
      <c r="J56" s="4">
        <v>0</v>
      </c>
      <c r="K56" s="5">
        <v>0</v>
      </c>
      <c r="L56" s="25"/>
      <c r="M56" s="11">
        <v>4922.21</v>
      </c>
      <c r="N56" s="25"/>
      <c r="O56" s="4">
        <v>3788.18</v>
      </c>
      <c r="P56" s="3">
        <v>0.43490400000000001</v>
      </c>
    </row>
    <row r="57" spans="1:16" customFormat="1" x14ac:dyDescent="0.2">
      <c r="A57" s="2" t="s">
        <v>236</v>
      </c>
      <c r="B57" s="2" t="s">
        <v>40</v>
      </c>
      <c r="C57" s="2" t="s">
        <v>160</v>
      </c>
      <c r="D57" s="2" t="s">
        <v>159</v>
      </c>
      <c r="E57" s="2" t="s">
        <v>162</v>
      </c>
      <c r="F57" s="11">
        <v>2345.5300000000002</v>
      </c>
      <c r="G57" s="11">
        <v>0</v>
      </c>
      <c r="H57" s="11">
        <v>2345.5300000000002</v>
      </c>
      <c r="I57" s="4">
        <v>2008.38</v>
      </c>
      <c r="J57" s="4">
        <v>0</v>
      </c>
      <c r="K57" s="5">
        <v>0</v>
      </c>
      <c r="L57" s="25"/>
      <c r="M57" s="11">
        <v>2008.38</v>
      </c>
      <c r="N57" s="25"/>
      <c r="O57" s="4">
        <v>337.15</v>
      </c>
      <c r="P57" s="3">
        <v>0.14374100000000001</v>
      </c>
    </row>
    <row r="58" spans="1:16" customFormat="1" x14ac:dyDescent="0.2">
      <c r="A58" s="2" t="s">
        <v>236</v>
      </c>
      <c r="B58" s="2" t="s">
        <v>40</v>
      </c>
      <c r="C58" s="2" t="s">
        <v>160</v>
      </c>
      <c r="D58" s="2" t="s">
        <v>159</v>
      </c>
      <c r="E58" s="2" t="s">
        <v>158</v>
      </c>
      <c r="F58" s="11">
        <v>9200</v>
      </c>
      <c r="G58" s="11">
        <v>-549</v>
      </c>
      <c r="H58" s="11">
        <v>8651</v>
      </c>
      <c r="I58" s="4">
        <v>7247.5</v>
      </c>
      <c r="J58" s="4">
        <v>0</v>
      </c>
      <c r="K58" s="5">
        <v>0</v>
      </c>
      <c r="L58" s="25"/>
      <c r="M58" s="11">
        <v>7247.5</v>
      </c>
      <c r="N58" s="25"/>
      <c r="O58" s="4">
        <v>1403.5</v>
      </c>
      <c r="P58" s="3">
        <v>0.16223599999999999</v>
      </c>
    </row>
    <row r="59" spans="1:16" customFormat="1" x14ac:dyDescent="0.2">
      <c r="A59" s="2" t="s">
        <v>236</v>
      </c>
      <c r="B59" s="2" t="s">
        <v>40</v>
      </c>
      <c r="C59" s="2" t="s">
        <v>160</v>
      </c>
      <c r="D59" s="2" t="s">
        <v>159</v>
      </c>
      <c r="E59" s="2" t="s">
        <v>167</v>
      </c>
      <c r="F59" s="11">
        <v>61392.98</v>
      </c>
      <c r="G59" s="11">
        <v>4465.6099999999997</v>
      </c>
      <c r="H59" s="11">
        <v>65858.59</v>
      </c>
      <c r="I59" s="4">
        <v>65858.59</v>
      </c>
      <c r="J59" s="4">
        <v>0</v>
      </c>
      <c r="K59" s="5">
        <v>0</v>
      </c>
      <c r="L59" s="25"/>
      <c r="M59" s="11">
        <v>65858.59</v>
      </c>
      <c r="N59" s="25"/>
      <c r="O59" s="4">
        <v>0</v>
      </c>
      <c r="P59" s="3">
        <v>0</v>
      </c>
    </row>
    <row r="60" spans="1:16" customFormat="1" x14ac:dyDescent="0.2">
      <c r="A60" s="2" t="s">
        <v>235</v>
      </c>
      <c r="B60" s="2" t="s">
        <v>97</v>
      </c>
      <c r="C60" s="2" t="s">
        <v>160</v>
      </c>
      <c r="D60" s="2" t="s">
        <v>159</v>
      </c>
      <c r="E60" s="2" t="s">
        <v>163</v>
      </c>
      <c r="F60" s="11">
        <v>3000</v>
      </c>
      <c r="G60" s="11">
        <v>0</v>
      </c>
      <c r="H60" s="11">
        <v>3000</v>
      </c>
      <c r="I60" s="4">
        <v>2951.5</v>
      </c>
      <c r="J60" s="4">
        <v>0</v>
      </c>
      <c r="K60" s="5">
        <v>0</v>
      </c>
      <c r="L60" s="25"/>
      <c r="M60" s="11">
        <v>2951.5</v>
      </c>
      <c r="N60" s="25"/>
      <c r="O60" s="4">
        <v>48.5</v>
      </c>
      <c r="P60" s="3">
        <v>1.6167000000000001E-2</v>
      </c>
    </row>
    <row r="61" spans="1:16" customFormat="1" x14ac:dyDescent="0.2">
      <c r="A61" s="2" t="s">
        <v>235</v>
      </c>
      <c r="B61" s="2" t="s">
        <v>97</v>
      </c>
      <c r="C61" s="2" t="s">
        <v>160</v>
      </c>
      <c r="D61" s="2" t="s">
        <v>159</v>
      </c>
      <c r="E61" s="2" t="s">
        <v>162</v>
      </c>
      <c r="F61" s="11">
        <v>84</v>
      </c>
      <c r="G61" s="11">
        <v>0</v>
      </c>
      <c r="H61" s="11">
        <v>84</v>
      </c>
      <c r="I61" s="4">
        <v>59.34</v>
      </c>
      <c r="J61" s="4">
        <v>0</v>
      </c>
      <c r="K61" s="5">
        <v>0</v>
      </c>
      <c r="L61" s="25"/>
      <c r="M61" s="11">
        <v>59.34</v>
      </c>
      <c r="N61" s="25"/>
      <c r="O61" s="4">
        <v>24.66</v>
      </c>
      <c r="P61" s="3">
        <v>0.29357100000000003</v>
      </c>
    </row>
    <row r="62" spans="1:16" customFormat="1" x14ac:dyDescent="0.2">
      <c r="A62" s="2" t="s">
        <v>234</v>
      </c>
      <c r="B62" s="2" t="s">
        <v>99</v>
      </c>
      <c r="C62" s="2" t="s">
        <v>160</v>
      </c>
      <c r="D62" s="2" t="s">
        <v>159</v>
      </c>
      <c r="E62" s="2" t="s">
        <v>163</v>
      </c>
      <c r="F62" s="11">
        <v>4400</v>
      </c>
      <c r="G62" s="11">
        <v>0</v>
      </c>
      <c r="H62" s="11">
        <v>4400</v>
      </c>
      <c r="I62" s="4">
        <v>2638.64</v>
      </c>
      <c r="J62" s="4">
        <v>0</v>
      </c>
      <c r="K62" s="5">
        <v>0</v>
      </c>
      <c r="L62" s="25"/>
      <c r="M62" s="11">
        <v>2638.64</v>
      </c>
      <c r="N62" s="25"/>
      <c r="O62" s="4">
        <v>1761.36</v>
      </c>
      <c r="P62" s="3">
        <v>0.40030900000000003</v>
      </c>
    </row>
    <row r="63" spans="1:16" customFormat="1" x14ac:dyDescent="0.2">
      <c r="A63" s="2" t="s">
        <v>234</v>
      </c>
      <c r="B63" s="2" t="s">
        <v>99</v>
      </c>
      <c r="C63" s="2" t="s">
        <v>160</v>
      </c>
      <c r="D63" s="2" t="s">
        <v>159</v>
      </c>
      <c r="E63" s="2" t="s">
        <v>162</v>
      </c>
      <c r="F63" s="11">
        <v>123.2</v>
      </c>
      <c r="G63" s="11">
        <v>0</v>
      </c>
      <c r="H63" s="11">
        <v>123.2</v>
      </c>
      <c r="I63" s="4">
        <v>73.87</v>
      </c>
      <c r="J63" s="4">
        <v>0</v>
      </c>
      <c r="K63" s="5">
        <v>0</v>
      </c>
      <c r="L63" s="25"/>
      <c r="M63" s="11">
        <v>73.87</v>
      </c>
      <c r="N63" s="25"/>
      <c r="O63" s="4">
        <v>49.33</v>
      </c>
      <c r="P63" s="3">
        <v>0.40040599999999998</v>
      </c>
    </row>
    <row r="64" spans="1:16" customFormat="1" x14ac:dyDescent="0.2">
      <c r="A64" s="2" t="s">
        <v>233</v>
      </c>
      <c r="B64" s="2" t="s">
        <v>101</v>
      </c>
      <c r="C64" s="2" t="s">
        <v>160</v>
      </c>
      <c r="D64" s="2" t="s">
        <v>159</v>
      </c>
      <c r="E64" s="2" t="s">
        <v>163</v>
      </c>
      <c r="F64" s="11">
        <v>5600</v>
      </c>
      <c r="G64" s="11">
        <v>0</v>
      </c>
      <c r="H64" s="11">
        <v>5600</v>
      </c>
      <c r="I64" s="4">
        <v>1768.44</v>
      </c>
      <c r="J64" s="4">
        <v>0</v>
      </c>
      <c r="K64" s="5">
        <v>0</v>
      </c>
      <c r="L64" s="25"/>
      <c r="M64" s="11">
        <v>1768.44</v>
      </c>
      <c r="N64" s="25"/>
      <c r="O64" s="4">
        <v>3831.56</v>
      </c>
      <c r="P64" s="3">
        <v>0.68420700000000001</v>
      </c>
    </row>
    <row r="65" spans="1:16" customFormat="1" x14ac:dyDescent="0.2">
      <c r="A65" s="2" t="s">
        <v>233</v>
      </c>
      <c r="B65" s="2" t="s">
        <v>101</v>
      </c>
      <c r="C65" s="2" t="s">
        <v>160</v>
      </c>
      <c r="D65" s="2" t="s">
        <v>159</v>
      </c>
      <c r="E65" s="2" t="s">
        <v>162</v>
      </c>
      <c r="F65" s="11">
        <v>156.80000000000001</v>
      </c>
      <c r="G65" s="11">
        <v>0</v>
      </c>
      <c r="H65" s="11">
        <v>156.80000000000001</v>
      </c>
      <c r="I65" s="4">
        <v>49.52</v>
      </c>
      <c r="J65" s="4">
        <v>0</v>
      </c>
      <c r="K65" s="5">
        <v>0</v>
      </c>
      <c r="L65" s="25"/>
      <c r="M65" s="11">
        <v>49.52</v>
      </c>
      <c r="N65" s="25"/>
      <c r="O65" s="4">
        <v>107.28</v>
      </c>
      <c r="P65" s="3">
        <v>0.68418400000000001</v>
      </c>
    </row>
    <row r="66" spans="1:16" customFormat="1" x14ac:dyDescent="0.2">
      <c r="A66" s="2" t="s">
        <v>232</v>
      </c>
      <c r="B66" s="2" t="s">
        <v>103</v>
      </c>
      <c r="C66" s="2" t="s">
        <v>160</v>
      </c>
      <c r="D66" s="2" t="s">
        <v>159</v>
      </c>
      <c r="E66" s="2" t="s">
        <v>163</v>
      </c>
      <c r="F66" s="11">
        <v>4600</v>
      </c>
      <c r="G66" s="11">
        <v>0</v>
      </c>
      <c r="H66" s="11">
        <v>4600</v>
      </c>
      <c r="I66" s="4">
        <v>489.06</v>
      </c>
      <c r="J66" s="4">
        <v>0</v>
      </c>
      <c r="K66" s="5">
        <v>0</v>
      </c>
      <c r="L66" s="25"/>
      <c r="M66" s="11">
        <v>489.06</v>
      </c>
      <c r="N66" s="25"/>
      <c r="O66" s="4">
        <v>4110.9399999999996</v>
      </c>
      <c r="P66" s="3">
        <v>0.89368300000000001</v>
      </c>
    </row>
    <row r="67" spans="1:16" customFormat="1" x14ac:dyDescent="0.2">
      <c r="A67" s="2" t="s">
        <v>232</v>
      </c>
      <c r="B67" s="2" t="s">
        <v>103</v>
      </c>
      <c r="C67" s="2" t="s">
        <v>160</v>
      </c>
      <c r="D67" s="2" t="s">
        <v>159</v>
      </c>
      <c r="E67" s="2" t="s">
        <v>162</v>
      </c>
      <c r="F67" s="11">
        <v>248.5</v>
      </c>
      <c r="G67" s="11">
        <v>0</v>
      </c>
      <c r="H67" s="11">
        <v>248.5</v>
      </c>
      <c r="I67" s="4">
        <v>18.03</v>
      </c>
      <c r="J67" s="4">
        <v>0</v>
      </c>
      <c r="K67" s="5">
        <v>0</v>
      </c>
      <c r="L67" s="25"/>
      <c r="M67" s="11">
        <v>18.03</v>
      </c>
      <c r="N67" s="25"/>
      <c r="O67" s="4">
        <v>230.47</v>
      </c>
      <c r="P67" s="3">
        <v>0.92744499999999996</v>
      </c>
    </row>
    <row r="68" spans="1:16" customFormat="1" x14ac:dyDescent="0.2">
      <c r="A68" s="2" t="s">
        <v>232</v>
      </c>
      <c r="B68" s="2" t="s">
        <v>103</v>
      </c>
      <c r="C68" s="2" t="s">
        <v>160</v>
      </c>
      <c r="D68" s="2" t="s">
        <v>159</v>
      </c>
      <c r="E68" s="2" t="s">
        <v>158</v>
      </c>
      <c r="F68" s="11">
        <v>4275</v>
      </c>
      <c r="G68" s="11">
        <v>-1954</v>
      </c>
      <c r="H68" s="11">
        <v>2321</v>
      </c>
      <c r="I68" s="4">
        <v>196.2</v>
      </c>
      <c r="J68" s="4">
        <v>0</v>
      </c>
      <c r="K68" s="5">
        <v>0</v>
      </c>
      <c r="L68" s="25"/>
      <c r="M68" s="11">
        <v>196.2</v>
      </c>
      <c r="N68" s="25"/>
      <c r="O68" s="4">
        <v>2124.8000000000002</v>
      </c>
      <c r="P68" s="3">
        <v>0.91546700000000003</v>
      </c>
    </row>
    <row r="69" spans="1:16" customFormat="1" x14ac:dyDescent="0.2">
      <c r="A69" s="2" t="s">
        <v>231</v>
      </c>
      <c r="B69" s="2" t="s">
        <v>105</v>
      </c>
      <c r="C69" s="2" t="s">
        <v>160</v>
      </c>
      <c r="D69" s="2" t="s">
        <v>159</v>
      </c>
      <c r="E69" s="2" t="s">
        <v>163</v>
      </c>
      <c r="F69" s="11">
        <v>5994</v>
      </c>
      <c r="G69" s="11">
        <v>-700</v>
      </c>
      <c r="H69" s="11">
        <v>5294</v>
      </c>
      <c r="I69" s="4">
        <v>4372.97</v>
      </c>
      <c r="J69" s="4">
        <v>0</v>
      </c>
      <c r="K69" s="5">
        <v>0</v>
      </c>
      <c r="L69" s="25"/>
      <c r="M69" s="11">
        <v>4372.97</v>
      </c>
      <c r="N69" s="25"/>
      <c r="O69" s="4">
        <v>921.03</v>
      </c>
      <c r="P69" s="3">
        <v>0.17397599999999999</v>
      </c>
    </row>
    <row r="70" spans="1:16" customFormat="1" x14ac:dyDescent="0.2">
      <c r="A70" s="2" t="s">
        <v>231</v>
      </c>
      <c r="B70" s="2" t="s">
        <v>105</v>
      </c>
      <c r="C70" s="2" t="s">
        <v>160</v>
      </c>
      <c r="D70" s="2" t="s">
        <v>159</v>
      </c>
      <c r="E70" s="2" t="s">
        <v>162</v>
      </c>
      <c r="F70" s="11">
        <v>265.83</v>
      </c>
      <c r="G70" s="11">
        <v>0</v>
      </c>
      <c r="H70" s="11">
        <v>265.83</v>
      </c>
      <c r="I70" s="4">
        <v>197.47</v>
      </c>
      <c r="J70" s="4">
        <v>0</v>
      </c>
      <c r="K70" s="5">
        <v>0</v>
      </c>
      <c r="L70" s="25"/>
      <c r="M70" s="11">
        <v>197.47</v>
      </c>
      <c r="N70" s="25"/>
      <c r="O70" s="4">
        <v>68.36</v>
      </c>
      <c r="P70" s="3">
        <v>0.25715700000000002</v>
      </c>
    </row>
    <row r="71" spans="1:16" customFormat="1" x14ac:dyDescent="0.2">
      <c r="A71" s="2" t="s">
        <v>231</v>
      </c>
      <c r="B71" s="2" t="s">
        <v>105</v>
      </c>
      <c r="C71" s="2" t="s">
        <v>160</v>
      </c>
      <c r="D71" s="2" t="s">
        <v>159</v>
      </c>
      <c r="E71" s="2" t="s">
        <v>158</v>
      </c>
      <c r="F71" s="11">
        <v>3500</v>
      </c>
      <c r="G71" s="11">
        <v>700</v>
      </c>
      <c r="H71" s="11">
        <v>4200</v>
      </c>
      <c r="I71" s="4">
        <v>2680</v>
      </c>
      <c r="J71" s="4">
        <v>0</v>
      </c>
      <c r="K71" s="5">
        <v>0</v>
      </c>
      <c r="L71" s="25"/>
      <c r="M71" s="11">
        <v>2680</v>
      </c>
      <c r="N71" s="25"/>
      <c r="O71" s="4">
        <v>1520</v>
      </c>
      <c r="P71" s="3">
        <v>0.36190499999999998</v>
      </c>
    </row>
    <row r="72" spans="1:16" customFormat="1" x14ac:dyDescent="0.2">
      <c r="A72" s="2" t="s">
        <v>230</v>
      </c>
      <c r="B72" s="2" t="s">
        <v>107</v>
      </c>
      <c r="C72" s="2" t="s">
        <v>160</v>
      </c>
      <c r="D72" s="2" t="s">
        <v>159</v>
      </c>
      <c r="E72" s="2" t="s">
        <v>163</v>
      </c>
      <c r="F72" s="11">
        <v>1597</v>
      </c>
      <c r="G72" s="11">
        <v>0</v>
      </c>
      <c r="H72" s="11">
        <v>1597</v>
      </c>
      <c r="I72" s="4">
        <v>1241.6199999999999</v>
      </c>
      <c r="J72" s="4">
        <v>0</v>
      </c>
      <c r="K72" s="5">
        <v>0</v>
      </c>
      <c r="L72" s="25"/>
      <c r="M72" s="11">
        <v>1241.6199999999999</v>
      </c>
      <c r="N72" s="25"/>
      <c r="O72" s="4">
        <v>355.38</v>
      </c>
      <c r="P72" s="3">
        <v>0.22253000000000001</v>
      </c>
    </row>
    <row r="73" spans="1:16" customFormat="1" x14ac:dyDescent="0.2">
      <c r="A73" s="2" t="s">
        <v>230</v>
      </c>
      <c r="B73" s="2" t="s">
        <v>107</v>
      </c>
      <c r="C73" s="2" t="s">
        <v>160</v>
      </c>
      <c r="D73" s="2" t="s">
        <v>159</v>
      </c>
      <c r="E73" s="2" t="s">
        <v>162</v>
      </c>
      <c r="F73" s="11">
        <v>44.72</v>
      </c>
      <c r="G73" s="11">
        <v>0</v>
      </c>
      <c r="H73" s="11">
        <v>44.72</v>
      </c>
      <c r="I73" s="4">
        <v>24.19</v>
      </c>
      <c r="J73" s="4">
        <v>0</v>
      </c>
      <c r="K73" s="5">
        <v>0</v>
      </c>
      <c r="L73" s="25"/>
      <c r="M73" s="11">
        <v>24.19</v>
      </c>
      <c r="N73" s="25"/>
      <c r="O73" s="4">
        <v>20.53</v>
      </c>
      <c r="P73" s="3">
        <v>0.45907900000000001</v>
      </c>
    </row>
    <row r="74" spans="1:16" customFormat="1" x14ac:dyDescent="0.2">
      <c r="A74" s="2" t="s">
        <v>229</v>
      </c>
      <c r="B74" s="2" t="s">
        <v>41</v>
      </c>
      <c r="C74" s="2" t="s">
        <v>160</v>
      </c>
      <c r="D74" s="2" t="s">
        <v>159</v>
      </c>
      <c r="E74" s="2" t="s">
        <v>167</v>
      </c>
      <c r="F74" s="11">
        <v>120789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</row>
    <row r="75" spans="1:16" customFormat="1" x14ac:dyDescent="0.2">
      <c r="A75" s="2" t="s">
        <v>229</v>
      </c>
      <c r="B75" s="2" t="s">
        <v>41</v>
      </c>
      <c r="C75" s="2" t="s">
        <v>160</v>
      </c>
      <c r="D75" s="2" t="s">
        <v>159</v>
      </c>
      <c r="E75" s="2" t="s">
        <v>158</v>
      </c>
      <c r="F75" s="11">
        <v>146020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</row>
    <row r="76" spans="1:16" customFormat="1" x14ac:dyDescent="0.2">
      <c r="A76" s="2" t="s">
        <v>229</v>
      </c>
      <c r="B76" s="2" t="s">
        <v>41</v>
      </c>
      <c r="C76" s="2" t="s">
        <v>160</v>
      </c>
      <c r="D76" s="2" t="s">
        <v>159</v>
      </c>
      <c r="E76" s="2" t="s">
        <v>163</v>
      </c>
      <c r="F76" s="11">
        <v>101200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</row>
    <row r="77" spans="1:16" customFormat="1" x14ac:dyDescent="0.2">
      <c r="A77" s="2" t="s">
        <v>228</v>
      </c>
      <c r="B77" s="2" t="s">
        <v>121</v>
      </c>
      <c r="C77" s="2" t="s">
        <v>160</v>
      </c>
      <c r="D77" s="2" t="s">
        <v>159</v>
      </c>
      <c r="E77" s="2" t="s">
        <v>163</v>
      </c>
      <c r="F77" s="11">
        <v>6100</v>
      </c>
      <c r="G77" s="11">
        <v>0</v>
      </c>
      <c r="H77" s="11">
        <v>6100</v>
      </c>
      <c r="I77" s="4">
        <v>2037.32</v>
      </c>
      <c r="J77" s="4">
        <v>0</v>
      </c>
      <c r="K77" s="5">
        <v>0</v>
      </c>
      <c r="L77" s="25"/>
      <c r="M77" s="11">
        <v>2037.32</v>
      </c>
      <c r="N77" s="25"/>
      <c r="O77" s="4">
        <v>4062.68</v>
      </c>
      <c r="P77" s="3">
        <v>0.66601299999999997</v>
      </c>
    </row>
    <row r="78" spans="1:16" customFormat="1" x14ac:dyDescent="0.2">
      <c r="A78" s="2" t="s">
        <v>228</v>
      </c>
      <c r="B78" s="2" t="s">
        <v>121</v>
      </c>
      <c r="C78" s="2" t="s">
        <v>160</v>
      </c>
      <c r="D78" s="2" t="s">
        <v>159</v>
      </c>
      <c r="E78" s="2" t="s">
        <v>162</v>
      </c>
      <c r="F78" s="11">
        <v>170.8</v>
      </c>
      <c r="G78" s="11">
        <v>0</v>
      </c>
      <c r="H78" s="11">
        <v>170.8</v>
      </c>
      <c r="I78" s="4">
        <v>57.04</v>
      </c>
      <c r="J78" s="4">
        <v>0</v>
      </c>
      <c r="K78" s="5">
        <v>0</v>
      </c>
      <c r="L78" s="25"/>
      <c r="M78" s="11">
        <v>57.04</v>
      </c>
      <c r="N78" s="25"/>
      <c r="O78" s="4">
        <v>113.76</v>
      </c>
      <c r="P78" s="3">
        <v>0.66604200000000002</v>
      </c>
    </row>
    <row r="79" spans="1:16" customFormat="1" x14ac:dyDescent="0.2">
      <c r="A79" s="2" t="s">
        <v>227</v>
      </c>
      <c r="B79" s="2" t="s">
        <v>43</v>
      </c>
      <c r="C79" s="2" t="s">
        <v>160</v>
      </c>
      <c r="D79" s="2" t="s">
        <v>159</v>
      </c>
      <c r="E79" s="2" t="s">
        <v>163</v>
      </c>
      <c r="F79" s="11">
        <v>90500</v>
      </c>
      <c r="G79" s="11">
        <v>0</v>
      </c>
      <c r="H79" s="11">
        <v>90500</v>
      </c>
      <c r="I79" s="4">
        <v>47220.04</v>
      </c>
      <c r="J79" s="4">
        <v>0</v>
      </c>
      <c r="K79" s="5">
        <v>0</v>
      </c>
      <c r="L79" s="25"/>
      <c r="M79" s="11">
        <v>47220.04</v>
      </c>
      <c r="N79" s="25"/>
      <c r="O79" s="4">
        <v>43279.96</v>
      </c>
      <c r="P79" s="3">
        <v>0.47823199999999999</v>
      </c>
    </row>
    <row r="80" spans="1:16" customFormat="1" x14ac:dyDescent="0.2">
      <c r="A80" s="2" t="s">
        <v>227</v>
      </c>
      <c r="B80" s="2" t="s">
        <v>43</v>
      </c>
      <c r="C80" s="2" t="s">
        <v>160</v>
      </c>
      <c r="D80" s="2" t="s">
        <v>159</v>
      </c>
      <c r="E80" s="2" t="s">
        <v>162</v>
      </c>
      <c r="F80" s="11">
        <v>3054.24</v>
      </c>
      <c r="G80" s="11">
        <v>0</v>
      </c>
      <c r="H80" s="11">
        <v>3054.24</v>
      </c>
      <c r="I80" s="4">
        <v>1698.87</v>
      </c>
      <c r="J80" s="4">
        <v>0</v>
      </c>
      <c r="K80" s="5">
        <v>0</v>
      </c>
      <c r="L80" s="25"/>
      <c r="M80" s="11">
        <v>1698.87</v>
      </c>
      <c r="N80" s="25"/>
      <c r="O80" s="4">
        <v>1355.37</v>
      </c>
      <c r="P80" s="3">
        <v>0.44376700000000002</v>
      </c>
    </row>
    <row r="81" spans="1:16" customFormat="1" x14ac:dyDescent="0.2">
      <c r="A81" s="2" t="s">
        <v>227</v>
      </c>
      <c r="B81" s="2" t="s">
        <v>43</v>
      </c>
      <c r="C81" s="2" t="s">
        <v>160</v>
      </c>
      <c r="D81" s="2" t="s">
        <v>159</v>
      </c>
      <c r="E81" s="2" t="s">
        <v>158</v>
      </c>
      <c r="F81" s="11">
        <v>18580</v>
      </c>
      <c r="G81" s="11">
        <v>-1474</v>
      </c>
      <c r="H81" s="11">
        <v>17106</v>
      </c>
      <c r="I81" s="4">
        <v>13453.93</v>
      </c>
      <c r="J81" s="4">
        <v>0</v>
      </c>
      <c r="K81" s="5">
        <v>0</v>
      </c>
      <c r="L81" s="25"/>
      <c r="M81" s="11">
        <v>13453.93</v>
      </c>
      <c r="N81" s="25"/>
      <c r="O81" s="4">
        <v>3652.07</v>
      </c>
      <c r="P81" s="3">
        <v>0.21349599999999999</v>
      </c>
    </row>
    <row r="82" spans="1:16" customFormat="1" x14ac:dyDescent="0.2">
      <c r="A82" s="2" t="s">
        <v>226</v>
      </c>
      <c r="B82" s="2" t="s">
        <v>44</v>
      </c>
      <c r="C82" s="2" t="s">
        <v>160</v>
      </c>
      <c r="D82" s="2" t="s">
        <v>159</v>
      </c>
      <c r="E82" s="2" t="s">
        <v>167</v>
      </c>
      <c r="F82" s="11">
        <v>759974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</row>
    <row r="83" spans="1:16" customFormat="1" x14ac:dyDescent="0.2">
      <c r="A83" s="2" t="s">
        <v>226</v>
      </c>
      <c r="B83" s="2" t="s">
        <v>44</v>
      </c>
      <c r="C83" s="2" t="s">
        <v>160</v>
      </c>
      <c r="D83" s="2" t="s">
        <v>159</v>
      </c>
      <c r="E83" s="2" t="s">
        <v>158</v>
      </c>
      <c r="F83" s="11">
        <v>398414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</row>
    <row r="84" spans="1:16" customFormat="1" x14ac:dyDescent="0.2">
      <c r="A84" s="2" t="s">
        <v>226</v>
      </c>
      <c r="B84" s="2" t="s">
        <v>44</v>
      </c>
      <c r="C84" s="2" t="s">
        <v>160</v>
      </c>
      <c r="D84" s="2" t="s">
        <v>159</v>
      </c>
      <c r="E84" s="2" t="s">
        <v>163</v>
      </c>
      <c r="F84" s="11">
        <v>449000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</row>
    <row r="85" spans="1:16" customFormat="1" x14ac:dyDescent="0.2">
      <c r="A85" s="2" t="s">
        <v>226</v>
      </c>
      <c r="B85" s="2" t="s">
        <v>44</v>
      </c>
      <c r="C85" s="2" t="s">
        <v>160</v>
      </c>
      <c r="D85" s="2" t="s">
        <v>159</v>
      </c>
      <c r="E85" s="2" t="s">
        <v>165</v>
      </c>
      <c r="F85" s="11">
        <v>101000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</row>
    <row r="86" spans="1:16" customFormat="1" x14ac:dyDescent="0.2">
      <c r="A86" s="2" t="s">
        <v>225</v>
      </c>
      <c r="B86" s="2" t="s">
        <v>45</v>
      </c>
      <c r="C86" s="2" t="s">
        <v>160</v>
      </c>
      <c r="D86" s="2" t="s">
        <v>159</v>
      </c>
      <c r="E86" s="2" t="s">
        <v>163</v>
      </c>
      <c r="F86" s="11">
        <v>4500</v>
      </c>
      <c r="G86" s="11">
        <v>0</v>
      </c>
      <c r="H86" s="11">
        <v>4500</v>
      </c>
      <c r="I86" s="4">
        <v>1367</v>
      </c>
      <c r="J86" s="4">
        <v>0</v>
      </c>
      <c r="K86" s="5">
        <v>0</v>
      </c>
      <c r="L86" s="25"/>
      <c r="M86" s="11">
        <v>1367</v>
      </c>
      <c r="N86" s="25"/>
      <c r="O86" s="4">
        <v>3133</v>
      </c>
      <c r="P86" s="3">
        <v>0.69622200000000001</v>
      </c>
    </row>
    <row r="87" spans="1:16" customFormat="1" x14ac:dyDescent="0.2">
      <c r="A87" s="2" t="s">
        <v>225</v>
      </c>
      <c r="B87" s="2" t="s">
        <v>45</v>
      </c>
      <c r="C87" s="2" t="s">
        <v>160</v>
      </c>
      <c r="D87" s="2" t="s">
        <v>159</v>
      </c>
      <c r="E87" s="2" t="s">
        <v>162</v>
      </c>
      <c r="F87" s="11">
        <v>126</v>
      </c>
      <c r="G87" s="11">
        <v>0</v>
      </c>
      <c r="H87" s="11">
        <v>126</v>
      </c>
      <c r="I87" s="4">
        <v>38.28</v>
      </c>
      <c r="J87" s="4">
        <v>0</v>
      </c>
      <c r="K87" s="5">
        <v>0</v>
      </c>
      <c r="L87" s="25"/>
      <c r="M87" s="11">
        <v>38.28</v>
      </c>
      <c r="N87" s="25"/>
      <c r="O87" s="4">
        <v>87.72</v>
      </c>
      <c r="P87" s="3">
        <v>0.69618999999999998</v>
      </c>
    </row>
    <row r="88" spans="1:16" customFormat="1" x14ac:dyDescent="0.2">
      <c r="A88" s="2" t="s">
        <v>224</v>
      </c>
      <c r="B88" s="2" t="s">
        <v>123</v>
      </c>
      <c r="C88" s="2" t="s">
        <v>160</v>
      </c>
      <c r="D88" s="2" t="s">
        <v>159</v>
      </c>
      <c r="E88" s="2" t="s">
        <v>163</v>
      </c>
      <c r="F88" s="11">
        <v>5418</v>
      </c>
      <c r="G88" s="11">
        <v>0</v>
      </c>
      <c r="H88" s="11">
        <v>5418</v>
      </c>
      <c r="I88" s="4">
        <v>2007.78</v>
      </c>
      <c r="J88" s="4">
        <v>0</v>
      </c>
      <c r="K88" s="5">
        <v>0</v>
      </c>
      <c r="L88" s="25"/>
      <c r="M88" s="11">
        <v>2007.78</v>
      </c>
      <c r="N88" s="25"/>
      <c r="O88" s="4">
        <v>3410.22</v>
      </c>
      <c r="P88" s="3">
        <v>0.62942399999999998</v>
      </c>
    </row>
    <row r="89" spans="1:16" customFormat="1" x14ac:dyDescent="0.2">
      <c r="A89" s="2" t="s">
        <v>224</v>
      </c>
      <c r="B89" s="2" t="s">
        <v>123</v>
      </c>
      <c r="C89" s="2" t="s">
        <v>160</v>
      </c>
      <c r="D89" s="2" t="s">
        <v>159</v>
      </c>
      <c r="E89" s="2" t="s">
        <v>162</v>
      </c>
      <c r="F89" s="11">
        <v>151.69999999999999</v>
      </c>
      <c r="G89" s="11">
        <v>0</v>
      </c>
      <c r="H89" s="11">
        <v>151.69999999999999</v>
      </c>
      <c r="I89" s="4">
        <v>56.82</v>
      </c>
      <c r="J89" s="4">
        <v>0</v>
      </c>
      <c r="K89" s="5">
        <v>0</v>
      </c>
      <c r="L89" s="25"/>
      <c r="M89" s="11">
        <v>56.82</v>
      </c>
      <c r="N89" s="25"/>
      <c r="O89" s="4">
        <v>94.88</v>
      </c>
      <c r="P89" s="3">
        <v>0.62544500000000003</v>
      </c>
    </row>
    <row r="90" spans="1:16" customFormat="1" x14ac:dyDescent="0.2">
      <c r="A90" s="2" t="s">
        <v>223</v>
      </c>
      <c r="B90" s="2" t="s">
        <v>84</v>
      </c>
      <c r="C90" s="2" t="s">
        <v>160</v>
      </c>
      <c r="D90" s="2" t="s">
        <v>159</v>
      </c>
      <c r="E90" s="2" t="s">
        <v>163</v>
      </c>
      <c r="F90" s="11">
        <v>71984</v>
      </c>
      <c r="G90" s="11">
        <v>0</v>
      </c>
      <c r="H90" s="11">
        <v>71984</v>
      </c>
      <c r="I90" s="4">
        <v>57504.68</v>
      </c>
      <c r="J90" s="4">
        <v>0</v>
      </c>
      <c r="K90" s="5">
        <v>0</v>
      </c>
      <c r="L90" s="25"/>
      <c r="M90" s="11">
        <v>57504.68</v>
      </c>
      <c r="N90" s="25"/>
      <c r="O90" s="4">
        <v>14479.32</v>
      </c>
      <c r="P90" s="3">
        <v>0.20114599999999999</v>
      </c>
    </row>
    <row r="91" spans="1:16" customFormat="1" x14ac:dyDescent="0.2">
      <c r="A91" s="2" t="s">
        <v>223</v>
      </c>
      <c r="B91" s="2" t="s">
        <v>84</v>
      </c>
      <c r="C91" s="2" t="s">
        <v>160</v>
      </c>
      <c r="D91" s="2" t="s">
        <v>159</v>
      </c>
      <c r="E91" s="2" t="s">
        <v>162</v>
      </c>
      <c r="F91" s="11">
        <v>2015.55</v>
      </c>
      <c r="G91" s="11">
        <v>0</v>
      </c>
      <c r="H91" s="11">
        <v>2015.55</v>
      </c>
      <c r="I91" s="4">
        <v>1416.71</v>
      </c>
      <c r="J91" s="4">
        <v>0</v>
      </c>
      <c r="K91" s="5">
        <v>0</v>
      </c>
      <c r="L91" s="25"/>
      <c r="M91" s="11">
        <v>1416.71</v>
      </c>
      <c r="N91" s="25"/>
      <c r="O91" s="4">
        <v>598.84</v>
      </c>
      <c r="P91" s="3">
        <v>0.29710999999999999</v>
      </c>
    </row>
    <row r="92" spans="1:16" customFormat="1" x14ac:dyDescent="0.2">
      <c r="A92" s="2" t="s">
        <v>222</v>
      </c>
      <c r="B92" s="2" t="s">
        <v>125</v>
      </c>
      <c r="C92" s="2" t="s">
        <v>160</v>
      </c>
      <c r="D92" s="2" t="s">
        <v>159</v>
      </c>
      <c r="E92" s="2" t="s">
        <v>163</v>
      </c>
      <c r="F92" s="11">
        <v>1100</v>
      </c>
      <c r="G92" s="11">
        <v>637.23</v>
      </c>
      <c r="H92" s="11">
        <v>1737.23</v>
      </c>
      <c r="I92" s="4">
        <v>793.15</v>
      </c>
      <c r="J92" s="4">
        <v>0</v>
      </c>
      <c r="K92" s="5">
        <v>0</v>
      </c>
      <c r="L92" s="25"/>
      <c r="M92" s="11">
        <v>793.15</v>
      </c>
      <c r="N92" s="25"/>
      <c r="O92" s="4">
        <v>944.08</v>
      </c>
      <c r="P92" s="3">
        <v>0.54344000000000003</v>
      </c>
    </row>
    <row r="93" spans="1:16" customFormat="1" x14ac:dyDescent="0.2">
      <c r="A93" s="2" t="s">
        <v>222</v>
      </c>
      <c r="B93" s="2" t="s">
        <v>125</v>
      </c>
      <c r="C93" s="2" t="s">
        <v>160</v>
      </c>
      <c r="D93" s="2" t="s">
        <v>159</v>
      </c>
      <c r="E93" s="2" t="s">
        <v>162</v>
      </c>
      <c r="F93" s="11">
        <v>149.52000000000001</v>
      </c>
      <c r="G93" s="11">
        <v>0</v>
      </c>
      <c r="H93" s="11">
        <v>149.52000000000001</v>
      </c>
      <c r="I93" s="4">
        <v>101.2</v>
      </c>
      <c r="J93" s="4">
        <v>0</v>
      </c>
      <c r="K93" s="5">
        <v>0</v>
      </c>
      <c r="L93" s="25"/>
      <c r="M93" s="11">
        <v>101.2</v>
      </c>
      <c r="N93" s="25"/>
      <c r="O93" s="4">
        <v>48.32</v>
      </c>
      <c r="P93" s="3">
        <v>0.32316699999999998</v>
      </c>
    </row>
    <row r="94" spans="1:16" customFormat="1" x14ac:dyDescent="0.2">
      <c r="A94" s="2" t="s">
        <v>222</v>
      </c>
      <c r="B94" s="2" t="s">
        <v>125</v>
      </c>
      <c r="C94" s="2" t="s">
        <v>160</v>
      </c>
      <c r="D94" s="2" t="s">
        <v>159</v>
      </c>
      <c r="E94" s="2" t="s">
        <v>158</v>
      </c>
      <c r="F94" s="11">
        <v>4240</v>
      </c>
      <c r="G94" s="11">
        <v>-911.23</v>
      </c>
      <c r="H94" s="11">
        <v>3328.77</v>
      </c>
      <c r="I94" s="4">
        <v>3101.27</v>
      </c>
      <c r="J94" s="4">
        <v>0</v>
      </c>
      <c r="K94" s="5">
        <v>0</v>
      </c>
      <c r="L94" s="25"/>
      <c r="M94" s="11">
        <v>3101.27</v>
      </c>
      <c r="N94" s="25"/>
      <c r="O94" s="4">
        <v>227.5</v>
      </c>
      <c r="P94" s="3">
        <v>6.8344000000000002E-2</v>
      </c>
    </row>
    <row r="95" spans="1:16" customFormat="1" x14ac:dyDescent="0.2">
      <c r="A95" s="2" t="s">
        <v>221</v>
      </c>
      <c r="B95" s="2" t="s">
        <v>85</v>
      </c>
      <c r="C95" s="2" t="s">
        <v>160</v>
      </c>
      <c r="D95" s="2" t="s">
        <v>159</v>
      </c>
      <c r="E95" s="2" t="s">
        <v>163</v>
      </c>
      <c r="F95" s="11">
        <v>4500</v>
      </c>
      <c r="G95" s="11">
        <v>0</v>
      </c>
      <c r="H95" s="11">
        <v>4500</v>
      </c>
      <c r="I95" s="4">
        <v>3007.55</v>
      </c>
      <c r="J95" s="4">
        <v>0</v>
      </c>
      <c r="K95" s="5">
        <v>0</v>
      </c>
      <c r="L95" s="25"/>
      <c r="M95" s="11">
        <v>3007.55</v>
      </c>
      <c r="N95" s="25"/>
      <c r="O95" s="4">
        <v>1492.45</v>
      </c>
      <c r="P95" s="3">
        <v>0.33165600000000001</v>
      </c>
    </row>
    <row r="96" spans="1:16" customFormat="1" x14ac:dyDescent="0.2">
      <c r="A96" s="2" t="s">
        <v>221</v>
      </c>
      <c r="B96" s="2" t="s">
        <v>85</v>
      </c>
      <c r="C96" s="2" t="s">
        <v>160</v>
      </c>
      <c r="D96" s="2" t="s">
        <v>159</v>
      </c>
      <c r="E96" s="2" t="s">
        <v>162</v>
      </c>
      <c r="F96" s="11">
        <v>126</v>
      </c>
      <c r="G96" s="11">
        <v>0</v>
      </c>
      <c r="H96" s="11">
        <v>126</v>
      </c>
      <c r="I96" s="4">
        <v>84.21</v>
      </c>
      <c r="J96" s="4">
        <v>0</v>
      </c>
      <c r="K96" s="5">
        <v>0</v>
      </c>
      <c r="L96" s="25"/>
      <c r="M96" s="11">
        <v>84.21</v>
      </c>
      <c r="N96" s="25"/>
      <c r="O96" s="4">
        <v>41.79</v>
      </c>
      <c r="P96" s="3">
        <v>0.33166699999999999</v>
      </c>
    </row>
    <row r="97" spans="1:16" customFormat="1" x14ac:dyDescent="0.2">
      <c r="A97" s="2" t="s">
        <v>220</v>
      </c>
      <c r="B97" s="2" t="s">
        <v>109</v>
      </c>
      <c r="C97" s="2" t="s">
        <v>160</v>
      </c>
      <c r="D97" s="2" t="s">
        <v>159</v>
      </c>
      <c r="E97" s="2" t="s">
        <v>163</v>
      </c>
      <c r="F97" s="11">
        <v>18426</v>
      </c>
      <c r="G97" s="11">
        <v>0</v>
      </c>
      <c r="H97" s="11">
        <v>18426</v>
      </c>
      <c r="I97" s="4">
        <v>5552.94</v>
      </c>
      <c r="J97" s="4">
        <v>0</v>
      </c>
      <c r="K97" s="5">
        <v>0</v>
      </c>
      <c r="L97" s="25"/>
      <c r="M97" s="11">
        <v>5552.94</v>
      </c>
      <c r="N97" s="25"/>
      <c r="O97" s="4">
        <v>12873.06</v>
      </c>
      <c r="P97" s="3">
        <v>0.69863600000000003</v>
      </c>
    </row>
    <row r="98" spans="1:16" customFormat="1" x14ac:dyDescent="0.2">
      <c r="A98" s="2" t="s">
        <v>220</v>
      </c>
      <c r="B98" s="2" t="s">
        <v>109</v>
      </c>
      <c r="C98" s="2" t="s">
        <v>160</v>
      </c>
      <c r="D98" s="2" t="s">
        <v>159</v>
      </c>
      <c r="E98" s="2" t="s">
        <v>162</v>
      </c>
      <c r="F98" s="11">
        <v>515.92999999999995</v>
      </c>
      <c r="G98" s="11">
        <v>0</v>
      </c>
      <c r="H98" s="11">
        <v>515.92999999999995</v>
      </c>
      <c r="I98" s="4">
        <v>155.49</v>
      </c>
      <c r="J98" s="4">
        <v>0</v>
      </c>
      <c r="K98" s="5">
        <v>0</v>
      </c>
      <c r="L98" s="25"/>
      <c r="M98" s="11">
        <v>155.49</v>
      </c>
      <c r="N98" s="25"/>
      <c r="O98" s="4">
        <v>360.44</v>
      </c>
      <c r="P98" s="3">
        <v>0.69862199999999997</v>
      </c>
    </row>
    <row r="99" spans="1:16" customFormat="1" x14ac:dyDescent="0.2">
      <c r="A99" s="2" t="s">
        <v>219</v>
      </c>
      <c r="B99" s="2" t="s">
        <v>127</v>
      </c>
      <c r="C99" s="2" t="s">
        <v>160</v>
      </c>
      <c r="D99" s="2" t="s">
        <v>159</v>
      </c>
      <c r="E99" s="2" t="s">
        <v>163</v>
      </c>
      <c r="F99" s="11">
        <v>16800</v>
      </c>
      <c r="G99" s="11">
        <v>6203</v>
      </c>
      <c r="H99" s="11">
        <v>23003</v>
      </c>
      <c r="I99" s="4">
        <v>15087.32</v>
      </c>
      <c r="J99" s="4">
        <v>0</v>
      </c>
      <c r="K99" s="5">
        <v>0</v>
      </c>
      <c r="L99" s="25"/>
      <c r="M99" s="11">
        <v>15087.32</v>
      </c>
      <c r="N99" s="25"/>
      <c r="O99" s="4">
        <v>7915.68</v>
      </c>
      <c r="P99" s="3">
        <v>0.344115</v>
      </c>
    </row>
    <row r="100" spans="1:16" customFormat="1" x14ac:dyDescent="0.2">
      <c r="A100" s="2" t="s">
        <v>219</v>
      </c>
      <c r="B100" s="2" t="s">
        <v>127</v>
      </c>
      <c r="C100" s="2" t="s">
        <v>160</v>
      </c>
      <c r="D100" s="2" t="s">
        <v>159</v>
      </c>
      <c r="E100" s="2" t="s">
        <v>162</v>
      </c>
      <c r="F100" s="11">
        <v>470.4</v>
      </c>
      <c r="G100" s="11">
        <v>0</v>
      </c>
      <c r="H100" s="11">
        <v>470.4</v>
      </c>
      <c r="I100" s="4">
        <v>421.02</v>
      </c>
      <c r="J100" s="4">
        <v>0</v>
      </c>
      <c r="K100" s="5">
        <v>0</v>
      </c>
      <c r="L100" s="25"/>
      <c r="M100" s="11">
        <v>421.02</v>
      </c>
      <c r="N100" s="25"/>
      <c r="O100" s="4">
        <v>49.38</v>
      </c>
      <c r="P100" s="3">
        <v>0.104974</v>
      </c>
    </row>
    <row r="101" spans="1:16" customFormat="1" x14ac:dyDescent="0.2">
      <c r="A101" s="2" t="s">
        <v>218</v>
      </c>
      <c r="B101" s="2" t="s">
        <v>129</v>
      </c>
      <c r="C101" s="2" t="s">
        <v>160</v>
      </c>
      <c r="D101" s="2" t="s">
        <v>159</v>
      </c>
      <c r="E101" s="2" t="s">
        <v>163</v>
      </c>
      <c r="F101" s="11">
        <v>10450</v>
      </c>
      <c r="G101" s="11">
        <v>0</v>
      </c>
      <c r="H101" s="11">
        <v>10450</v>
      </c>
      <c r="I101" s="4">
        <v>5797.3</v>
      </c>
      <c r="J101" s="4">
        <v>0</v>
      </c>
      <c r="K101" s="5">
        <v>0</v>
      </c>
      <c r="L101" s="25"/>
      <c r="M101" s="11">
        <v>5797.3</v>
      </c>
      <c r="N101" s="25"/>
      <c r="O101" s="4">
        <v>4652.7</v>
      </c>
      <c r="P101" s="3">
        <v>0.44523400000000002</v>
      </c>
    </row>
    <row r="102" spans="1:16" customFormat="1" x14ac:dyDescent="0.2">
      <c r="A102" s="2" t="s">
        <v>218</v>
      </c>
      <c r="B102" s="2" t="s">
        <v>129</v>
      </c>
      <c r="C102" s="2" t="s">
        <v>160</v>
      </c>
      <c r="D102" s="2" t="s">
        <v>159</v>
      </c>
      <c r="E102" s="2" t="s">
        <v>162</v>
      </c>
      <c r="F102" s="11">
        <v>292.60000000000002</v>
      </c>
      <c r="G102" s="11">
        <v>0</v>
      </c>
      <c r="H102" s="11">
        <v>292.60000000000002</v>
      </c>
      <c r="I102" s="4">
        <v>162.32</v>
      </c>
      <c r="J102" s="4">
        <v>0</v>
      </c>
      <c r="K102" s="5">
        <v>0</v>
      </c>
      <c r="L102" s="25"/>
      <c r="M102" s="11">
        <v>162.32</v>
      </c>
      <c r="N102" s="25"/>
      <c r="O102" s="4">
        <v>130.28</v>
      </c>
      <c r="P102" s="3">
        <v>0.44524900000000001</v>
      </c>
    </row>
    <row r="103" spans="1:16" customFormat="1" x14ac:dyDescent="0.2">
      <c r="A103" s="2" t="s">
        <v>217</v>
      </c>
      <c r="B103" s="2" t="s">
        <v>86</v>
      </c>
      <c r="C103" s="2" t="s">
        <v>160</v>
      </c>
      <c r="D103" s="2" t="s">
        <v>159</v>
      </c>
      <c r="E103" s="2" t="s">
        <v>163</v>
      </c>
      <c r="F103" s="11">
        <v>28831</v>
      </c>
      <c r="G103" s="11">
        <v>0</v>
      </c>
      <c r="H103" s="11">
        <v>28831</v>
      </c>
      <c r="I103" s="4">
        <v>23689.57</v>
      </c>
      <c r="J103" s="4">
        <v>0</v>
      </c>
      <c r="K103" s="5">
        <v>0</v>
      </c>
      <c r="L103" s="25"/>
      <c r="M103" s="11">
        <v>23689.57</v>
      </c>
      <c r="N103" s="25"/>
      <c r="O103" s="4">
        <v>5141.43</v>
      </c>
      <c r="P103" s="3">
        <v>0.17832999999999999</v>
      </c>
    </row>
    <row r="104" spans="1:16" customFormat="1" x14ac:dyDescent="0.2">
      <c r="A104" s="2" t="s">
        <v>217</v>
      </c>
      <c r="B104" s="2" t="s">
        <v>86</v>
      </c>
      <c r="C104" s="2" t="s">
        <v>160</v>
      </c>
      <c r="D104" s="2" t="s">
        <v>159</v>
      </c>
      <c r="E104" s="2" t="s">
        <v>162</v>
      </c>
      <c r="F104" s="11">
        <v>1304.77</v>
      </c>
      <c r="G104" s="11">
        <v>0</v>
      </c>
      <c r="H104" s="11">
        <v>1304.77</v>
      </c>
      <c r="I104" s="4">
        <v>870.57</v>
      </c>
      <c r="J104" s="4">
        <v>0</v>
      </c>
      <c r="K104" s="5">
        <v>0</v>
      </c>
      <c r="L104" s="25"/>
      <c r="M104" s="11">
        <v>870.57</v>
      </c>
      <c r="N104" s="25"/>
      <c r="O104" s="4">
        <v>434.2</v>
      </c>
      <c r="P104" s="3">
        <v>0.33277899999999999</v>
      </c>
    </row>
    <row r="105" spans="1:16" customFormat="1" x14ac:dyDescent="0.2">
      <c r="A105" s="2" t="s">
        <v>217</v>
      </c>
      <c r="B105" s="2" t="s">
        <v>86</v>
      </c>
      <c r="C105" s="2" t="s">
        <v>160</v>
      </c>
      <c r="D105" s="2" t="s">
        <v>159</v>
      </c>
      <c r="E105" s="2" t="s">
        <v>158</v>
      </c>
      <c r="F105" s="11">
        <v>17768</v>
      </c>
      <c r="G105" s="11">
        <v>-3103</v>
      </c>
      <c r="H105" s="11">
        <v>14665</v>
      </c>
      <c r="I105" s="4">
        <v>9732.0499999999993</v>
      </c>
      <c r="J105" s="4">
        <v>0</v>
      </c>
      <c r="K105" s="5">
        <v>0</v>
      </c>
      <c r="L105" s="25"/>
      <c r="M105" s="11">
        <v>9732.0499999999993</v>
      </c>
      <c r="N105" s="25"/>
      <c r="O105" s="4">
        <v>4932.95</v>
      </c>
      <c r="P105" s="3">
        <v>0.33637600000000001</v>
      </c>
    </row>
    <row r="106" spans="1:16" customFormat="1" x14ac:dyDescent="0.2">
      <c r="A106" s="2" t="s">
        <v>216</v>
      </c>
      <c r="B106" s="2" t="s">
        <v>131</v>
      </c>
      <c r="C106" s="2" t="s">
        <v>160</v>
      </c>
      <c r="D106" s="2" t="s">
        <v>159</v>
      </c>
      <c r="E106" s="2" t="s">
        <v>163</v>
      </c>
      <c r="F106" s="11">
        <v>3500</v>
      </c>
      <c r="G106" s="11">
        <v>0</v>
      </c>
      <c r="H106" s="11">
        <v>3500</v>
      </c>
      <c r="I106" s="4">
        <v>586.74</v>
      </c>
      <c r="J106" s="4">
        <v>0</v>
      </c>
      <c r="K106" s="5">
        <v>0</v>
      </c>
      <c r="L106" s="25"/>
      <c r="M106" s="11">
        <v>586.74</v>
      </c>
      <c r="N106" s="25"/>
      <c r="O106" s="4">
        <v>2913.26</v>
      </c>
      <c r="P106" s="3">
        <v>0.83235999999999999</v>
      </c>
    </row>
    <row r="107" spans="1:16" customFormat="1" x14ac:dyDescent="0.2">
      <c r="A107" s="2" t="s">
        <v>216</v>
      </c>
      <c r="B107" s="2" t="s">
        <v>131</v>
      </c>
      <c r="C107" s="2" t="s">
        <v>160</v>
      </c>
      <c r="D107" s="2" t="s">
        <v>159</v>
      </c>
      <c r="E107" s="2" t="s">
        <v>162</v>
      </c>
      <c r="F107" s="11">
        <v>98</v>
      </c>
      <c r="G107" s="11">
        <v>0</v>
      </c>
      <c r="H107" s="11">
        <v>98</v>
      </c>
      <c r="I107" s="4">
        <v>16.43</v>
      </c>
      <c r="J107" s="4">
        <v>0</v>
      </c>
      <c r="K107" s="5">
        <v>0</v>
      </c>
      <c r="L107" s="25"/>
      <c r="M107" s="11">
        <v>16.43</v>
      </c>
      <c r="N107" s="25"/>
      <c r="O107" s="4">
        <v>81.569999999999993</v>
      </c>
      <c r="P107" s="3">
        <v>0.83234699999999995</v>
      </c>
    </row>
    <row r="108" spans="1:16" customFormat="1" x14ac:dyDescent="0.2">
      <c r="A108" s="2" t="s">
        <v>215</v>
      </c>
      <c r="B108" s="2" t="s">
        <v>133</v>
      </c>
      <c r="C108" s="2" t="s">
        <v>160</v>
      </c>
      <c r="D108" s="2" t="s">
        <v>159</v>
      </c>
      <c r="E108" s="2" t="s">
        <v>163</v>
      </c>
      <c r="F108" s="11">
        <v>6780</v>
      </c>
      <c r="G108" s="11">
        <v>0</v>
      </c>
      <c r="H108" s="11">
        <v>6780</v>
      </c>
      <c r="I108" s="4">
        <v>5374.1</v>
      </c>
      <c r="J108" s="4">
        <v>0</v>
      </c>
      <c r="K108" s="5">
        <v>0</v>
      </c>
      <c r="L108" s="25"/>
      <c r="M108" s="11">
        <v>5374.1</v>
      </c>
      <c r="N108" s="25"/>
      <c r="O108" s="4">
        <v>1405.9</v>
      </c>
      <c r="P108" s="3">
        <v>0.20735999999999999</v>
      </c>
    </row>
    <row r="109" spans="1:16" customFormat="1" x14ac:dyDescent="0.2">
      <c r="A109" s="2" t="s">
        <v>215</v>
      </c>
      <c r="B109" s="2" t="s">
        <v>133</v>
      </c>
      <c r="C109" s="2" t="s">
        <v>160</v>
      </c>
      <c r="D109" s="2" t="s">
        <v>159</v>
      </c>
      <c r="E109" s="2" t="s">
        <v>162</v>
      </c>
      <c r="F109" s="11">
        <v>189.84</v>
      </c>
      <c r="G109" s="11">
        <v>0</v>
      </c>
      <c r="H109" s="11">
        <v>189.84</v>
      </c>
      <c r="I109" s="4">
        <v>143.72</v>
      </c>
      <c r="J109" s="4">
        <v>0</v>
      </c>
      <c r="K109" s="5">
        <v>0</v>
      </c>
      <c r="L109" s="25"/>
      <c r="M109" s="11">
        <v>143.72</v>
      </c>
      <c r="N109" s="25"/>
      <c r="O109" s="4">
        <v>46.12</v>
      </c>
      <c r="P109" s="3">
        <v>0.24294099999999999</v>
      </c>
    </row>
    <row r="110" spans="1:16" customFormat="1" x14ac:dyDescent="0.2">
      <c r="A110" s="2" t="s">
        <v>214</v>
      </c>
      <c r="B110" s="2" t="s">
        <v>111</v>
      </c>
      <c r="C110" s="2" t="s">
        <v>160</v>
      </c>
      <c r="D110" s="2" t="s">
        <v>159</v>
      </c>
      <c r="E110" s="2" t="s">
        <v>163</v>
      </c>
      <c r="F110" s="11">
        <v>15000</v>
      </c>
      <c r="G110" s="11">
        <v>0</v>
      </c>
      <c r="H110" s="11">
        <v>15000</v>
      </c>
      <c r="I110" s="4">
        <v>6919.38</v>
      </c>
      <c r="J110" s="4">
        <v>0</v>
      </c>
      <c r="K110" s="5">
        <v>0</v>
      </c>
      <c r="L110" s="25"/>
      <c r="M110" s="11">
        <v>6919.38</v>
      </c>
      <c r="N110" s="25"/>
      <c r="O110" s="4">
        <v>8080.62</v>
      </c>
      <c r="P110" s="3">
        <v>0.53870799999999996</v>
      </c>
    </row>
    <row r="111" spans="1:16" customFormat="1" x14ac:dyDescent="0.2">
      <c r="A111" s="2" t="s">
        <v>214</v>
      </c>
      <c r="B111" s="2" t="s">
        <v>111</v>
      </c>
      <c r="C111" s="2" t="s">
        <v>160</v>
      </c>
      <c r="D111" s="2" t="s">
        <v>159</v>
      </c>
      <c r="E111" s="2" t="s">
        <v>162</v>
      </c>
      <c r="F111" s="11">
        <v>420</v>
      </c>
      <c r="G111" s="11">
        <v>0</v>
      </c>
      <c r="H111" s="11">
        <v>420</v>
      </c>
      <c r="I111" s="4">
        <v>115.21</v>
      </c>
      <c r="J111" s="4">
        <v>0</v>
      </c>
      <c r="K111" s="5">
        <v>0</v>
      </c>
      <c r="L111" s="25"/>
      <c r="M111" s="11">
        <v>115.21</v>
      </c>
      <c r="N111" s="25"/>
      <c r="O111" s="4">
        <v>304.79000000000002</v>
      </c>
      <c r="P111" s="3">
        <v>0.72568999999999995</v>
      </c>
    </row>
    <row r="112" spans="1:16" customFormat="1" x14ac:dyDescent="0.2">
      <c r="A112" s="2" t="s">
        <v>213</v>
      </c>
      <c r="B112" s="2" t="s">
        <v>135</v>
      </c>
      <c r="C112" s="2" t="s">
        <v>160</v>
      </c>
      <c r="D112" s="2" t="s">
        <v>159</v>
      </c>
      <c r="E112" s="2" t="s">
        <v>163</v>
      </c>
      <c r="F112" s="11">
        <v>20000</v>
      </c>
      <c r="G112" s="11">
        <v>0</v>
      </c>
      <c r="H112" s="11">
        <v>20000</v>
      </c>
      <c r="I112" s="4">
        <v>7321.24</v>
      </c>
      <c r="J112" s="4">
        <v>0</v>
      </c>
      <c r="K112" s="5">
        <v>0</v>
      </c>
      <c r="L112" s="25"/>
      <c r="M112" s="11">
        <v>7321.24</v>
      </c>
      <c r="N112" s="25"/>
      <c r="O112" s="4">
        <v>12678.76</v>
      </c>
      <c r="P112" s="3">
        <v>0.633938</v>
      </c>
    </row>
    <row r="113" spans="1:16" customFormat="1" x14ac:dyDescent="0.2">
      <c r="A113" s="2" t="s">
        <v>213</v>
      </c>
      <c r="B113" s="2" t="s">
        <v>135</v>
      </c>
      <c r="C113" s="2" t="s">
        <v>160</v>
      </c>
      <c r="D113" s="2" t="s">
        <v>159</v>
      </c>
      <c r="E113" s="2" t="s">
        <v>162</v>
      </c>
      <c r="F113" s="11">
        <v>560</v>
      </c>
      <c r="G113" s="11">
        <v>0</v>
      </c>
      <c r="H113" s="11">
        <v>560</v>
      </c>
      <c r="I113" s="4">
        <v>124.06</v>
      </c>
      <c r="J113" s="4">
        <v>0</v>
      </c>
      <c r="K113" s="5">
        <v>0</v>
      </c>
      <c r="L113" s="25"/>
      <c r="M113" s="11">
        <v>124.06</v>
      </c>
      <c r="N113" s="25"/>
      <c r="O113" s="4">
        <v>435.94</v>
      </c>
      <c r="P113" s="3">
        <v>0.77846400000000004</v>
      </c>
    </row>
    <row r="114" spans="1:16" customFormat="1" x14ac:dyDescent="0.2">
      <c r="A114" s="2" t="s">
        <v>212</v>
      </c>
      <c r="B114" s="2" t="s">
        <v>113</v>
      </c>
      <c r="C114" s="2" t="s">
        <v>160</v>
      </c>
      <c r="D114" s="2" t="s">
        <v>159</v>
      </c>
      <c r="E114" s="2" t="s">
        <v>163</v>
      </c>
      <c r="F114" s="11">
        <v>0</v>
      </c>
      <c r="G114" s="11">
        <v>526.27</v>
      </c>
      <c r="H114" s="11">
        <v>526.27</v>
      </c>
      <c r="I114" s="4">
        <v>526.27</v>
      </c>
      <c r="J114" s="4">
        <v>0</v>
      </c>
      <c r="K114" s="5">
        <v>0</v>
      </c>
      <c r="L114" s="25"/>
      <c r="M114" s="11">
        <v>526.27</v>
      </c>
      <c r="N114" s="25"/>
      <c r="O114" s="4">
        <v>0</v>
      </c>
      <c r="P114" s="3">
        <v>0</v>
      </c>
    </row>
    <row r="115" spans="1:16" customFormat="1" x14ac:dyDescent="0.2">
      <c r="A115" s="2" t="s">
        <v>212</v>
      </c>
      <c r="B115" s="2" t="s">
        <v>113</v>
      </c>
      <c r="C115" s="2" t="s">
        <v>160</v>
      </c>
      <c r="D115" s="2" t="s">
        <v>159</v>
      </c>
      <c r="E115" s="2" t="s">
        <v>162</v>
      </c>
      <c r="F115" s="11">
        <v>2429.14</v>
      </c>
      <c r="G115" s="11">
        <v>0</v>
      </c>
      <c r="H115" s="11">
        <v>2429.14</v>
      </c>
      <c r="I115" s="4">
        <v>1664.39</v>
      </c>
      <c r="J115" s="4">
        <v>0</v>
      </c>
      <c r="K115" s="5">
        <v>0</v>
      </c>
      <c r="L115" s="25"/>
      <c r="M115" s="11">
        <v>1664.39</v>
      </c>
      <c r="N115" s="25"/>
      <c r="O115" s="4">
        <v>764.75</v>
      </c>
      <c r="P115" s="3">
        <v>0.31482300000000002</v>
      </c>
    </row>
    <row r="116" spans="1:16" customFormat="1" x14ac:dyDescent="0.2">
      <c r="A116" s="2" t="s">
        <v>212</v>
      </c>
      <c r="B116" s="2" t="s">
        <v>113</v>
      </c>
      <c r="C116" s="2" t="s">
        <v>160</v>
      </c>
      <c r="D116" s="2" t="s">
        <v>159</v>
      </c>
      <c r="E116" s="2" t="s">
        <v>158</v>
      </c>
      <c r="F116" s="11">
        <v>86755</v>
      </c>
      <c r="G116" s="11">
        <v>-10374.27</v>
      </c>
      <c r="H116" s="11">
        <v>76380.73</v>
      </c>
      <c r="I116" s="4">
        <v>64711.15</v>
      </c>
      <c r="J116" s="4">
        <v>0</v>
      </c>
      <c r="K116" s="5">
        <v>0</v>
      </c>
      <c r="L116" s="25"/>
      <c r="M116" s="11">
        <v>64711.15</v>
      </c>
      <c r="N116" s="25"/>
      <c r="O116" s="4">
        <v>11669.58</v>
      </c>
      <c r="P116" s="3">
        <v>0.152782</v>
      </c>
    </row>
    <row r="117" spans="1:16" customFormat="1" x14ac:dyDescent="0.2">
      <c r="A117" s="2" t="s">
        <v>211</v>
      </c>
      <c r="B117" s="2" t="s">
        <v>87</v>
      </c>
      <c r="C117" s="2" t="s">
        <v>160</v>
      </c>
      <c r="D117" s="2" t="s">
        <v>159</v>
      </c>
      <c r="E117" s="2" t="s">
        <v>163</v>
      </c>
      <c r="F117" s="11">
        <v>400</v>
      </c>
      <c r="G117" s="11">
        <v>138.18</v>
      </c>
      <c r="H117" s="11">
        <v>538.17999999999995</v>
      </c>
      <c r="I117" s="4">
        <v>538.17999999999995</v>
      </c>
      <c r="J117" s="4">
        <v>0</v>
      </c>
      <c r="K117" s="5">
        <v>0</v>
      </c>
      <c r="L117" s="25"/>
      <c r="M117" s="11">
        <v>538.17999999999995</v>
      </c>
      <c r="N117" s="25"/>
      <c r="O117" s="4">
        <v>0</v>
      </c>
      <c r="P117" s="3">
        <v>0</v>
      </c>
    </row>
    <row r="118" spans="1:16" customFormat="1" x14ac:dyDescent="0.2">
      <c r="A118" s="2" t="s">
        <v>211</v>
      </c>
      <c r="B118" s="2" t="s">
        <v>87</v>
      </c>
      <c r="C118" s="2" t="s">
        <v>160</v>
      </c>
      <c r="D118" s="2" t="s">
        <v>159</v>
      </c>
      <c r="E118" s="2" t="s">
        <v>162</v>
      </c>
      <c r="F118" s="11">
        <v>3233.69</v>
      </c>
      <c r="G118" s="11">
        <v>0</v>
      </c>
      <c r="H118" s="11">
        <v>3233.69</v>
      </c>
      <c r="I118" s="4">
        <v>1857.83</v>
      </c>
      <c r="J118" s="4">
        <v>0</v>
      </c>
      <c r="K118" s="5">
        <v>0</v>
      </c>
      <c r="L118" s="25"/>
      <c r="M118" s="11">
        <v>1857.83</v>
      </c>
      <c r="N118" s="25"/>
      <c r="O118" s="4">
        <v>1375.86</v>
      </c>
      <c r="P118" s="3">
        <v>0.42547699999999999</v>
      </c>
    </row>
    <row r="119" spans="1:16" customFormat="1" x14ac:dyDescent="0.2">
      <c r="A119" s="2" t="s">
        <v>211</v>
      </c>
      <c r="B119" s="2" t="s">
        <v>87</v>
      </c>
      <c r="C119" s="2" t="s">
        <v>160</v>
      </c>
      <c r="D119" s="2" t="s">
        <v>159</v>
      </c>
      <c r="E119" s="2" t="s">
        <v>158</v>
      </c>
      <c r="F119" s="11">
        <v>115089</v>
      </c>
      <c r="G119" s="11">
        <v>-16911.18</v>
      </c>
      <c r="H119" s="11">
        <v>98177.82</v>
      </c>
      <c r="I119" s="4">
        <v>72630.429999999993</v>
      </c>
      <c r="J119" s="4">
        <v>0</v>
      </c>
      <c r="K119" s="5">
        <v>0</v>
      </c>
      <c r="L119" s="25"/>
      <c r="M119" s="11">
        <v>72630.429999999993</v>
      </c>
      <c r="N119" s="25"/>
      <c r="O119" s="4">
        <v>25547.39</v>
      </c>
      <c r="P119" s="3">
        <v>0.26021499999999997</v>
      </c>
    </row>
    <row r="120" spans="1:16" customFormat="1" x14ac:dyDescent="0.2">
      <c r="A120" s="2" t="s">
        <v>210</v>
      </c>
      <c r="B120" s="2" t="s">
        <v>88</v>
      </c>
      <c r="C120" s="2" t="s">
        <v>160</v>
      </c>
      <c r="D120" s="2" t="s">
        <v>159</v>
      </c>
      <c r="E120" s="2" t="s">
        <v>163</v>
      </c>
      <c r="F120" s="11">
        <v>8000</v>
      </c>
      <c r="G120" s="11">
        <v>0</v>
      </c>
      <c r="H120" s="11">
        <v>8000</v>
      </c>
      <c r="I120" s="4">
        <v>6096</v>
      </c>
      <c r="J120" s="4">
        <v>0</v>
      </c>
      <c r="K120" s="5">
        <v>0</v>
      </c>
      <c r="L120" s="25"/>
      <c r="M120" s="11">
        <v>6096</v>
      </c>
      <c r="N120" s="25"/>
      <c r="O120" s="4">
        <v>1904</v>
      </c>
      <c r="P120" s="3">
        <v>0.23799999999999999</v>
      </c>
    </row>
    <row r="121" spans="1:16" customFormat="1" x14ac:dyDescent="0.2">
      <c r="A121" s="2" t="s">
        <v>210</v>
      </c>
      <c r="B121" s="2" t="s">
        <v>88</v>
      </c>
      <c r="C121" s="2" t="s">
        <v>160</v>
      </c>
      <c r="D121" s="2" t="s">
        <v>159</v>
      </c>
      <c r="E121" s="2" t="s">
        <v>162</v>
      </c>
      <c r="F121" s="11">
        <v>224</v>
      </c>
      <c r="G121" s="11">
        <v>0</v>
      </c>
      <c r="H121" s="11">
        <v>224</v>
      </c>
      <c r="I121" s="4">
        <v>170.69</v>
      </c>
      <c r="J121" s="4">
        <v>0</v>
      </c>
      <c r="K121" s="5">
        <v>0</v>
      </c>
      <c r="L121" s="25"/>
      <c r="M121" s="11">
        <v>170.69</v>
      </c>
      <c r="N121" s="25"/>
      <c r="O121" s="4">
        <v>53.31</v>
      </c>
      <c r="P121" s="3">
        <v>0.23799100000000001</v>
      </c>
    </row>
    <row r="122" spans="1:16" customFormat="1" x14ac:dyDescent="0.2">
      <c r="A122" s="2" t="s">
        <v>209</v>
      </c>
      <c r="B122" s="2" t="s">
        <v>89</v>
      </c>
      <c r="C122" s="2" t="s">
        <v>160</v>
      </c>
      <c r="D122" s="2" t="s">
        <v>159</v>
      </c>
      <c r="E122" s="2" t="s">
        <v>163</v>
      </c>
      <c r="F122" s="11">
        <v>27592</v>
      </c>
      <c r="G122" s="11">
        <v>10000</v>
      </c>
      <c r="H122" s="11">
        <v>37592</v>
      </c>
      <c r="I122" s="4">
        <v>26286.32</v>
      </c>
      <c r="J122" s="4">
        <v>0</v>
      </c>
      <c r="K122" s="5">
        <v>0</v>
      </c>
      <c r="L122" s="25"/>
      <c r="M122" s="11">
        <v>26286.32</v>
      </c>
      <c r="N122" s="25"/>
      <c r="O122" s="4">
        <v>11305.68</v>
      </c>
      <c r="P122" s="3">
        <v>0.30074699999999999</v>
      </c>
    </row>
    <row r="123" spans="1:16" customFormat="1" x14ac:dyDescent="0.2">
      <c r="A123" s="2" t="s">
        <v>209</v>
      </c>
      <c r="B123" s="2" t="s">
        <v>89</v>
      </c>
      <c r="C123" s="2" t="s">
        <v>160</v>
      </c>
      <c r="D123" s="2" t="s">
        <v>159</v>
      </c>
      <c r="E123" s="2" t="s">
        <v>162</v>
      </c>
      <c r="F123" s="11">
        <v>3030.5</v>
      </c>
      <c r="G123" s="11">
        <v>0</v>
      </c>
      <c r="H123" s="11">
        <v>3030.5</v>
      </c>
      <c r="I123" s="4">
        <v>1601.65</v>
      </c>
      <c r="J123" s="4">
        <v>0</v>
      </c>
      <c r="K123" s="5">
        <v>0</v>
      </c>
      <c r="L123" s="25"/>
      <c r="M123" s="11">
        <v>1601.65</v>
      </c>
      <c r="N123" s="25"/>
      <c r="O123" s="4">
        <v>1428.85</v>
      </c>
      <c r="P123" s="3">
        <v>0.47149000000000002</v>
      </c>
    </row>
    <row r="124" spans="1:16" customFormat="1" x14ac:dyDescent="0.2">
      <c r="A124" s="2" t="s">
        <v>209</v>
      </c>
      <c r="B124" s="2" t="s">
        <v>89</v>
      </c>
      <c r="C124" s="2" t="s">
        <v>160</v>
      </c>
      <c r="D124" s="2" t="s">
        <v>159</v>
      </c>
      <c r="E124" s="2" t="s">
        <v>158</v>
      </c>
      <c r="F124" s="11">
        <v>80640</v>
      </c>
      <c r="G124" s="11">
        <v>-19346</v>
      </c>
      <c r="H124" s="11">
        <v>61294</v>
      </c>
      <c r="I124" s="4">
        <v>31024.86</v>
      </c>
      <c r="J124" s="4">
        <v>0</v>
      </c>
      <c r="K124" s="5">
        <v>0</v>
      </c>
      <c r="L124" s="25"/>
      <c r="M124" s="11">
        <v>31024.86</v>
      </c>
      <c r="N124" s="25"/>
      <c r="O124" s="4">
        <v>30269.14</v>
      </c>
      <c r="P124" s="3">
        <v>0.49383500000000002</v>
      </c>
    </row>
    <row r="125" spans="1:16" customFormat="1" x14ac:dyDescent="0.2">
      <c r="A125" s="2" t="s">
        <v>208</v>
      </c>
      <c r="B125" s="2" t="s">
        <v>115</v>
      </c>
      <c r="C125" s="2" t="s">
        <v>160</v>
      </c>
      <c r="D125" s="2" t="s">
        <v>159</v>
      </c>
      <c r="E125" s="2" t="s">
        <v>163</v>
      </c>
      <c r="F125" s="11">
        <v>1450</v>
      </c>
      <c r="G125" s="11">
        <v>0</v>
      </c>
      <c r="H125" s="11">
        <v>1450</v>
      </c>
      <c r="I125" s="4">
        <v>187.03</v>
      </c>
      <c r="J125" s="4">
        <v>0</v>
      </c>
      <c r="K125" s="5">
        <v>0</v>
      </c>
      <c r="L125" s="25"/>
      <c r="M125" s="11">
        <v>187.03</v>
      </c>
      <c r="N125" s="25"/>
      <c r="O125" s="4">
        <v>1262.97</v>
      </c>
      <c r="P125" s="3">
        <v>0.87101399999999995</v>
      </c>
    </row>
    <row r="126" spans="1:16" customFormat="1" x14ac:dyDescent="0.2">
      <c r="A126" s="2" t="s">
        <v>208</v>
      </c>
      <c r="B126" s="2" t="s">
        <v>115</v>
      </c>
      <c r="C126" s="2" t="s">
        <v>160</v>
      </c>
      <c r="D126" s="2" t="s">
        <v>159</v>
      </c>
      <c r="E126" s="2" t="s">
        <v>162</v>
      </c>
      <c r="F126" s="11">
        <v>40.6</v>
      </c>
      <c r="G126" s="11">
        <v>0</v>
      </c>
      <c r="H126" s="11">
        <v>40.6</v>
      </c>
      <c r="I126" s="4">
        <v>5.24</v>
      </c>
      <c r="J126" s="4">
        <v>0</v>
      </c>
      <c r="K126" s="5">
        <v>0</v>
      </c>
      <c r="L126" s="25"/>
      <c r="M126" s="11">
        <v>5.24</v>
      </c>
      <c r="N126" s="25"/>
      <c r="O126" s="4">
        <v>35.36</v>
      </c>
      <c r="P126" s="3">
        <v>0.87093600000000004</v>
      </c>
    </row>
    <row r="127" spans="1:16" customFormat="1" x14ac:dyDescent="0.2">
      <c r="A127" s="2" t="s">
        <v>207</v>
      </c>
      <c r="B127" s="2" t="s">
        <v>90</v>
      </c>
      <c r="C127" s="2" t="s">
        <v>160</v>
      </c>
      <c r="D127" s="2" t="s">
        <v>159</v>
      </c>
      <c r="E127" s="2" t="s">
        <v>163</v>
      </c>
      <c r="F127" s="11">
        <v>30000</v>
      </c>
      <c r="G127" s="11">
        <v>0</v>
      </c>
      <c r="H127" s="11">
        <v>30000</v>
      </c>
      <c r="I127" s="4">
        <v>14869.01</v>
      </c>
      <c r="J127" s="4">
        <v>0</v>
      </c>
      <c r="K127" s="5">
        <v>0</v>
      </c>
      <c r="L127" s="25"/>
      <c r="M127" s="11">
        <v>14869.01</v>
      </c>
      <c r="N127" s="25"/>
      <c r="O127" s="4">
        <v>15130.99</v>
      </c>
      <c r="P127" s="3">
        <v>0.50436599999999998</v>
      </c>
    </row>
    <row r="128" spans="1:16" customFormat="1" x14ac:dyDescent="0.2">
      <c r="A128" s="2" t="s">
        <v>207</v>
      </c>
      <c r="B128" s="2" t="s">
        <v>90</v>
      </c>
      <c r="C128" s="2" t="s">
        <v>160</v>
      </c>
      <c r="D128" s="2" t="s">
        <v>159</v>
      </c>
      <c r="E128" s="2" t="s">
        <v>162</v>
      </c>
      <c r="F128" s="11">
        <v>840</v>
      </c>
      <c r="G128" s="11">
        <v>0</v>
      </c>
      <c r="H128" s="11">
        <v>840</v>
      </c>
      <c r="I128" s="4">
        <v>403.46</v>
      </c>
      <c r="J128" s="4">
        <v>0</v>
      </c>
      <c r="K128" s="5">
        <v>0</v>
      </c>
      <c r="L128" s="25"/>
      <c r="M128" s="11">
        <v>403.46</v>
      </c>
      <c r="N128" s="25"/>
      <c r="O128" s="4">
        <v>436.54</v>
      </c>
      <c r="P128" s="3">
        <v>0.51968999999999999</v>
      </c>
    </row>
    <row r="129" spans="1:16" customFormat="1" x14ac:dyDescent="0.2">
      <c r="A129" s="2" t="s">
        <v>206</v>
      </c>
      <c r="B129" s="2" t="s">
        <v>91</v>
      </c>
      <c r="C129" s="2" t="s">
        <v>160</v>
      </c>
      <c r="D129" s="2" t="s">
        <v>159</v>
      </c>
      <c r="E129" s="2" t="s">
        <v>163</v>
      </c>
      <c r="F129" s="11">
        <v>142996</v>
      </c>
      <c r="G129" s="11">
        <v>0</v>
      </c>
      <c r="H129" s="11">
        <v>142996</v>
      </c>
      <c r="I129" s="4">
        <v>92996.89</v>
      </c>
      <c r="J129" s="4">
        <v>0</v>
      </c>
      <c r="K129" s="5">
        <v>0</v>
      </c>
      <c r="L129" s="25"/>
      <c r="M129" s="11">
        <v>92996.89</v>
      </c>
      <c r="N129" s="25"/>
      <c r="O129" s="4">
        <v>49999.11</v>
      </c>
      <c r="P129" s="3">
        <v>0.34965400000000002</v>
      </c>
    </row>
    <row r="130" spans="1:16" customFormat="1" x14ac:dyDescent="0.2">
      <c r="A130" s="2" t="s">
        <v>206</v>
      </c>
      <c r="B130" s="2" t="s">
        <v>91</v>
      </c>
      <c r="C130" s="2" t="s">
        <v>160</v>
      </c>
      <c r="D130" s="2" t="s">
        <v>159</v>
      </c>
      <c r="E130" s="2" t="s">
        <v>162</v>
      </c>
      <c r="F130" s="11">
        <v>4003.89</v>
      </c>
      <c r="G130" s="11">
        <v>0</v>
      </c>
      <c r="H130" s="11">
        <v>4003.89</v>
      </c>
      <c r="I130" s="4">
        <v>2642.75</v>
      </c>
      <c r="J130" s="4">
        <v>0</v>
      </c>
      <c r="K130" s="5">
        <v>0</v>
      </c>
      <c r="L130" s="25"/>
      <c r="M130" s="11">
        <v>2642.75</v>
      </c>
      <c r="N130" s="25"/>
      <c r="O130" s="4">
        <v>1361.14</v>
      </c>
      <c r="P130" s="3">
        <v>0.33995399999999998</v>
      </c>
    </row>
    <row r="131" spans="1:16" customFormat="1" x14ac:dyDescent="0.2">
      <c r="A131" s="2" t="s">
        <v>205</v>
      </c>
      <c r="B131" s="2" t="s">
        <v>117</v>
      </c>
      <c r="C131" s="2" t="s">
        <v>160</v>
      </c>
      <c r="D131" s="2" t="s">
        <v>159</v>
      </c>
      <c r="E131" s="2" t="s">
        <v>163</v>
      </c>
      <c r="F131" s="11">
        <v>3216</v>
      </c>
      <c r="G131" s="11">
        <v>0</v>
      </c>
      <c r="H131" s="11">
        <v>3216</v>
      </c>
      <c r="I131" s="4">
        <v>0</v>
      </c>
      <c r="J131" s="4">
        <v>0</v>
      </c>
      <c r="K131" s="5">
        <v>0</v>
      </c>
      <c r="L131" s="25"/>
      <c r="M131" s="11">
        <v>0</v>
      </c>
      <c r="N131" s="25"/>
      <c r="O131" s="4">
        <v>3216</v>
      </c>
      <c r="P131" s="3">
        <v>1</v>
      </c>
    </row>
    <row r="132" spans="1:16" customFormat="1" x14ac:dyDescent="0.2">
      <c r="A132" s="2" t="s">
        <v>205</v>
      </c>
      <c r="B132" s="2" t="s">
        <v>117</v>
      </c>
      <c r="C132" s="2" t="s">
        <v>160</v>
      </c>
      <c r="D132" s="2" t="s">
        <v>159</v>
      </c>
      <c r="E132" s="2" t="s">
        <v>162</v>
      </c>
      <c r="F132" s="11">
        <v>90.05</v>
      </c>
      <c r="G132" s="11">
        <v>0</v>
      </c>
      <c r="H132" s="11">
        <v>90.05</v>
      </c>
      <c r="I132" s="4">
        <v>0</v>
      </c>
      <c r="J132" s="4">
        <v>0</v>
      </c>
      <c r="K132" s="5">
        <v>0</v>
      </c>
      <c r="L132" s="25"/>
      <c r="M132" s="11">
        <v>0</v>
      </c>
      <c r="N132" s="25"/>
      <c r="O132" s="4">
        <v>90.05</v>
      </c>
      <c r="P132" s="3">
        <v>1</v>
      </c>
    </row>
    <row r="133" spans="1:16" customFormat="1" x14ac:dyDescent="0.2">
      <c r="A133" s="2" t="s">
        <v>204</v>
      </c>
      <c r="B133" s="2" t="s">
        <v>92</v>
      </c>
      <c r="C133" s="2" t="s">
        <v>160</v>
      </c>
      <c r="D133" s="2" t="s">
        <v>159</v>
      </c>
      <c r="E133" s="2" t="s">
        <v>163</v>
      </c>
      <c r="F133" s="11">
        <v>12549</v>
      </c>
      <c r="G133" s="11">
        <v>0</v>
      </c>
      <c r="H133" s="11">
        <v>12549</v>
      </c>
      <c r="I133" s="4">
        <v>1716.55</v>
      </c>
      <c r="J133" s="4">
        <v>0</v>
      </c>
      <c r="K133" s="5">
        <v>0</v>
      </c>
      <c r="L133" s="25"/>
      <c r="M133" s="11">
        <v>1716.55</v>
      </c>
      <c r="N133" s="25"/>
      <c r="O133" s="4">
        <v>10832.45</v>
      </c>
      <c r="P133" s="3">
        <v>0.86321199999999998</v>
      </c>
    </row>
    <row r="134" spans="1:16" customFormat="1" x14ac:dyDescent="0.2">
      <c r="A134" s="2" t="s">
        <v>204</v>
      </c>
      <c r="B134" s="2" t="s">
        <v>92</v>
      </c>
      <c r="C134" s="2" t="s">
        <v>160</v>
      </c>
      <c r="D134" s="2" t="s">
        <v>159</v>
      </c>
      <c r="E134" s="2" t="s">
        <v>162</v>
      </c>
      <c r="F134" s="11">
        <v>351.37</v>
      </c>
      <c r="G134" s="11">
        <v>0</v>
      </c>
      <c r="H134" s="11">
        <v>351.37</v>
      </c>
      <c r="I134" s="4">
        <v>4.43</v>
      </c>
      <c r="J134" s="4">
        <v>0</v>
      </c>
      <c r="K134" s="5">
        <v>0</v>
      </c>
      <c r="L134" s="25"/>
      <c r="M134" s="11">
        <v>4.43</v>
      </c>
      <c r="N134" s="25"/>
      <c r="O134" s="4">
        <v>346.94</v>
      </c>
      <c r="P134" s="3">
        <v>0.98739200000000005</v>
      </c>
    </row>
    <row r="135" spans="1:16" customFormat="1" x14ac:dyDescent="0.2">
      <c r="A135" s="2" t="s">
        <v>203</v>
      </c>
      <c r="B135" s="2" t="s">
        <v>93</v>
      </c>
      <c r="C135" s="2" t="s">
        <v>160</v>
      </c>
      <c r="D135" s="2" t="s">
        <v>159</v>
      </c>
      <c r="E135" s="2" t="s">
        <v>163</v>
      </c>
      <c r="F135" s="11">
        <v>10022</v>
      </c>
      <c r="G135" s="11">
        <v>0</v>
      </c>
      <c r="H135" s="11">
        <v>10022</v>
      </c>
      <c r="I135" s="4">
        <v>9106.9699999999993</v>
      </c>
      <c r="J135" s="4">
        <v>0</v>
      </c>
      <c r="K135" s="5">
        <v>0</v>
      </c>
      <c r="L135" s="25"/>
      <c r="M135" s="11">
        <v>9106.9699999999993</v>
      </c>
      <c r="N135" s="25"/>
      <c r="O135" s="4">
        <v>915.03</v>
      </c>
      <c r="P135" s="3">
        <v>9.1301999999999994E-2</v>
      </c>
    </row>
    <row r="136" spans="1:16" customFormat="1" x14ac:dyDescent="0.2">
      <c r="A136" s="2" t="s">
        <v>203</v>
      </c>
      <c r="B136" s="2" t="s">
        <v>93</v>
      </c>
      <c r="C136" s="2" t="s">
        <v>160</v>
      </c>
      <c r="D136" s="2" t="s">
        <v>159</v>
      </c>
      <c r="E136" s="2" t="s">
        <v>162</v>
      </c>
      <c r="F136" s="11">
        <v>517.5</v>
      </c>
      <c r="G136" s="11">
        <v>0</v>
      </c>
      <c r="H136" s="11">
        <v>517.5</v>
      </c>
      <c r="I136" s="4">
        <v>370.91</v>
      </c>
      <c r="J136" s="4">
        <v>0</v>
      </c>
      <c r="K136" s="5">
        <v>0</v>
      </c>
      <c r="L136" s="25"/>
      <c r="M136" s="11">
        <v>370.91</v>
      </c>
      <c r="N136" s="25"/>
      <c r="O136" s="4">
        <v>146.59</v>
      </c>
      <c r="P136" s="3">
        <v>0.28326600000000002</v>
      </c>
    </row>
    <row r="137" spans="1:16" customFormat="1" x14ac:dyDescent="0.2">
      <c r="A137" s="2" t="s">
        <v>203</v>
      </c>
      <c r="B137" s="2" t="s">
        <v>93</v>
      </c>
      <c r="C137" s="2" t="s">
        <v>160</v>
      </c>
      <c r="D137" s="2" t="s">
        <v>159</v>
      </c>
      <c r="E137" s="2" t="s">
        <v>158</v>
      </c>
      <c r="F137" s="11">
        <v>8460</v>
      </c>
      <c r="G137" s="11">
        <v>-1512</v>
      </c>
      <c r="H137" s="11">
        <v>6948</v>
      </c>
      <c r="I137" s="4">
        <v>4140</v>
      </c>
      <c r="J137" s="4">
        <v>0</v>
      </c>
      <c r="K137" s="5">
        <v>0</v>
      </c>
      <c r="L137" s="25"/>
      <c r="M137" s="11">
        <v>4140</v>
      </c>
      <c r="N137" s="25"/>
      <c r="O137" s="4">
        <v>2808</v>
      </c>
      <c r="P137" s="3">
        <v>0.40414499999999998</v>
      </c>
    </row>
    <row r="138" spans="1:16" customFormat="1" x14ac:dyDescent="0.2">
      <c r="A138" s="2" t="s">
        <v>202</v>
      </c>
      <c r="B138" s="2" t="s">
        <v>94</v>
      </c>
      <c r="C138" s="2" t="s">
        <v>160</v>
      </c>
      <c r="D138" s="2" t="s">
        <v>159</v>
      </c>
      <c r="E138" s="2" t="s">
        <v>163</v>
      </c>
      <c r="F138" s="11">
        <v>95316</v>
      </c>
      <c r="G138" s="11">
        <v>0</v>
      </c>
      <c r="H138" s="11">
        <v>95316</v>
      </c>
      <c r="I138" s="4">
        <v>49754.41</v>
      </c>
      <c r="J138" s="4">
        <v>0</v>
      </c>
      <c r="K138" s="5">
        <v>0</v>
      </c>
      <c r="L138" s="25"/>
      <c r="M138" s="11">
        <v>49754.41</v>
      </c>
      <c r="N138" s="25"/>
      <c r="O138" s="4">
        <v>45561.59</v>
      </c>
      <c r="P138" s="3">
        <v>0.47800599999999999</v>
      </c>
    </row>
    <row r="139" spans="1:16" customFormat="1" x14ac:dyDescent="0.2">
      <c r="A139" s="2" t="s">
        <v>202</v>
      </c>
      <c r="B139" s="2" t="s">
        <v>94</v>
      </c>
      <c r="C139" s="2" t="s">
        <v>160</v>
      </c>
      <c r="D139" s="2" t="s">
        <v>159</v>
      </c>
      <c r="E139" s="2" t="s">
        <v>162</v>
      </c>
      <c r="F139" s="11">
        <v>3826.93</v>
      </c>
      <c r="G139" s="11">
        <v>0</v>
      </c>
      <c r="H139" s="11">
        <v>3826.93</v>
      </c>
      <c r="I139" s="4">
        <v>1899.55</v>
      </c>
      <c r="J139" s="4">
        <v>0</v>
      </c>
      <c r="K139" s="5">
        <v>0</v>
      </c>
      <c r="L139" s="25"/>
      <c r="M139" s="11">
        <v>1899.55</v>
      </c>
      <c r="N139" s="25"/>
      <c r="O139" s="4">
        <v>1927.38</v>
      </c>
      <c r="P139" s="3">
        <v>0.50363599999999997</v>
      </c>
    </row>
    <row r="140" spans="1:16" customFormat="1" x14ac:dyDescent="0.2">
      <c r="A140" s="2" t="s">
        <v>202</v>
      </c>
      <c r="B140" s="2" t="s">
        <v>94</v>
      </c>
      <c r="C140" s="2" t="s">
        <v>160</v>
      </c>
      <c r="D140" s="2" t="s">
        <v>159</v>
      </c>
      <c r="E140" s="2" t="s">
        <v>158</v>
      </c>
      <c r="F140" s="11">
        <v>41360</v>
      </c>
      <c r="G140" s="11">
        <v>-4731</v>
      </c>
      <c r="H140" s="11">
        <v>36629</v>
      </c>
      <c r="I140" s="4">
        <v>20418.05</v>
      </c>
      <c r="J140" s="4">
        <v>0</v>
      </c>
      <c r="K140" s="5">
        <v>0</v>
      </c>
      <c r="L140" s="25"/>
      <c r="M140" s="11">
        <v>20418.05</v>
      </c>
      <c r="N140" s="25"/>
      <c r="O140" s="4">
        <v>16210.95</v>
      </c>
      <c r="P140" s="3">
        <v>0.44257099999999999</v>
      </c>
    </row>
    <row r="141" spans="1:16" customFormat="1" x14ac:dyDescent="0.2">
      <c r="A141" s="2" t="s">
        <v>201</v>
      </c>
      <c r="B141" s="2" t="s">
        <v>119</v>
      </c>
      <c r="C141" s="2" t="s">
        <v>160</v>
      </c>
      <c r="D141" s="2" t="s">
        <v>159</v>
      </c>
      <c r="E141" s="2" t="s">
        <v>163</v>
      </c>
      <c r="F141" s="11">
        <v>40500</v>
      </c>
      <c r="G141" s="11">
        <v>0</v>
      </c>
      <c r="H141" s="11">
        <v>40500</v>
      </c>
      <c r="I141" s="4">
        <v>21960.240000000002</v>
      </c>
      <c r="J141" s="4">
        <v>0</v>
      </c>
      <c r="K141" s="5">
        <v>0</v>
      </c>
      <c r="L141" s="25"/>
      <c r="M141" s="11">
        <v>21960.240000000002</v>
      </c>
      <c r="N141" s="25"/>
      <c r="O141" s="4">
        <v>18539.759999999998</v>
      </c>
      <c r="P141" s="3">
        <v>0.45777200000000001</v>
      </c>
    </row>
    <row r="142" spans="1:16" customFormat="1" x14ac:dyDescent="0.2">
      <c r="A142" s="2" t="s">
        <v>201</v>
      </c>
      <c r="B142" s="2" t="s">
        <v>119</v>
      </c>
      <c r="C142" s="2" t="s">
        <v>160</v>
      </c>
      <c r="D142" s="2" t="s">
        <v>159</v>
      </c>
      <c r="E142" s="2" t="s">
        <v>162</v>
      </c>
      <c r="F142" s="11">
        <v>1134</v>
      </c>
      <c r="G142" s="11">
        <v>0</v>
      </c>
      <c r="H142" s="11">
        <v>1134</v>
      </c>
      <c r="I142" s="4">
        <v>599.13</v>
      </c>
      <c r="J142" s="4">
        <v>0</v>
      </c>
      <c r="K142" s="5">
        <v>0</v>
      </c>
      <c r="L142" s="25"/>
      <c r="M142" s="11">
        <v>599.13</v>
      </c>
      <c r="N142" s="25"/>
      <c r="O142" s="4">
        <v>534.87</v>
      </c>
      <c r="P142" s="3">
        <v>0.471667</v>
      </c>
    </row>
    <row r="143" spans="1:16" customFormat="1" x14ac:dyDescent="0.2">
      <c r="A143" s="2" t="s">
        <v>200</v>
      </c>
      <c r="B143" s="2" t="s">
        <v>137</v>
      </c>
      <c r="C143" s="2" t="s">
        <v>160</v>
      </c>
      <c r="D143" s="2" t="s">
        <v>159</v>
      </c>
      <c r="E143" s="2" t="s">
        <v>163</v>
      </c>
      <c r="F143" s="11">
        <v>3405</v>
      </c>
      <c r="G143" s="11">
        <v>0</v>
      </c>
      <c r="H143" s="11">
        <v>3405</v>
      </c>
      <c r="I143" s="4">
        <v>1897.79</v>
      </c>
      <c r="J143" s="4">
        <v>0</v>
      </c>
      <c r="K143" s="5">
        <v>0</v>
      </c>
      <c r="L143" s="25"/>
      <c r="M143" s="11">
        <v>1897.79</v>
      </c>
      <c r="N143" s="25"/>
      <c r="O143" s="4">
        <v>1507.21</v>
      </c>
      <c r="P143" s="3">
        <v>0.44264599999999998</v>
      </c>
    </row>
    <row r="144" spans="1:16" customFormat="1" x14ac:dyDescent="0.2">
      <c r="A144" s="2" t="s">
        <v>200</v>
      </c>
      <c r="B144" s="2" t="s">
        <v>137</v>
      </c>
      <c r="C144" s="2" t="s">
        <v>160</v>
      </c>
      <c r="D144" s="2" t="s">
        <v>159</v>
      </c>
      <c r="E144" s="2" t="s">
        <v>162</v>
      </c>
      <c r="F144" s="11">
        <v>1446.56</v>
      </c>
      <c r="G144" s="11">
        <v>0</v>
      </c>
      <c r="H144" s="11">
        <v>1446.56</v>
      </c>
      <c r="I144" s="4">
        <v>869.62</v>
      </c>
      <c r="J144" s="4">
        <v>0</v>
      </c>
      <c r="K144" s="5">
        <v>0</v>
      </c>
      <c r="L144" s="25"/>
      <c r="M144" s="11">
        <v>869.62</v>
      </c>
      <c r="N144" s="25"/>
      <c r="O144" s="4">
        <v>576.94000000000005</v>
      </c>
      <c r="P144" s="3">
        <v>0.39883600000000002</v>
      </c>
    </row>
    <row r="145" spans="1:16" customFormat="1" x14ac:dyDescent="0.2">
      <c r="A145" s="2" t="s">
        <v>200</v>
      </c>
      <c r="B145" s="2" t="s">
        <v>137</v>
      </c>
      <c r="C145" s="2" t="s">
        <v>160</v>
      </c>
      <c r="D145" s="2" t="s">
        <v>159</v>
      </c>
      <c r="E145" s="2" t="s">
        <v>158</v>
      </c>
      <c r="F145" s="11">
        <v>48258</v>
      </c>
      <c r="G145" s="11">
        <v>-12432</v>
      </c>
      <c r="H145" s="11">
        <v>35826</v>
      </c>
      <c r="I145" s="4">
        <v>29333.14</v>
      </c>
      <c r="J145" s="4">
        <v>0</v>
      </c>
      <c r="K145" s="5">
        <v>0</v>
      </c>
      <c r="L145" s="25"/>
      <c r="M145" s="11">
        <v>29333.14</v>
      </c>
      <c r="N145" s="25"/>
      <c r="O145" s="4">
        <v>6492.86</v>
      </c>
      <c r="P145" s="3">
        <v>0.18123300000000001</v>
      </c>
    </row>
    <row r="146" spans="1:16" customFormat="1" x14ac:dyDescent="0.2">
      <c r="A146" s="2" t="s">
        <v>199</v>
      </c>
      <c r="B146" s="2" t="s">
        <v>95</v>
      </c>
      <c r="C146" s="2" t="s">
        <v>160</v>
      </c>
      <c r="D146" s="2" t="s">
        <v>159</v>
      </c>
      <c r="E146" s="2" t="s">
        <v>163</v>
      </c>
      <c r="F146" s="11">
        <v>10500</v>
      </c>
      <c r="G146" s="11">
        <v>0</v>
      </c>
      <c r="H146" s="11">
        <v>10500</v>
      </c>
      <c r="I146" s="4">
        <v>7108.62</v>
      </c>
      <c r="J146" s="4">
        <v>0</v>
      </c>
      <c r="K146" s="5">
        <v>0</v>
      </c>
      <c r="L146" s="25"/>
      <c r="M146" s="11">
        <v>7108.62</v>
      </c>
      <c r="N146" s="25"/>
      <c r="O146" s="4">
        <v>3391.38</v>
      </c>
      <c r="P146" s="3">
        <v>0.32298900000000003</v>
      </c>
    </row>
    <row r="147" spans="1:16" customFormat="1" x14ac:dyDescent="0.2">
      <c r="A147" s="2" t="s">
        <v>199</v>
      </c>
      <c r="B147" s="2" t="s">
        <v>95</v>
      </c>
      <c r="C147" s="2" t="s">
        <v>160</v>
      </c>
      <c r="D147" s="2" t="s">
        <v>159</v>
      </c>
      <c r="E147" s="2" t="s">
        <v>162</v>
      </c>
      <c r="F147" s="11">
        <v>294</v>
      </c>
      <c r="G147" s="11">
        <v>0</v>
      </c>
      <c r="H147" s="11">
        <v>294</v>
      </c>
      <c r="I147" s="4">
        <v>198.49</v>
      </c>
      <c r="J147" s="4">
        <v>0</v>
      </c>
      <c r="K147" s="5">
        <v>0</v>
      </c>
      <c r="L147" s="25"/>
      <c r="M147" s="11">
        <v>198.49</v>
      </c>
      <c r="N147" s="25"/>
      <c r="O147" s="4">
        <v>95.51</v>
      </c>
      <c r="P147" s="3">
        <v>0.32486399999999999</v>
      </c>
    </row>
    <row r="148" spans="1:16" customFormat="1" x14ac:dyDescent="0.2">
      <c r="A148" s="2" t="s">
        <v>198</v>
      </c>
      <c r="B148" s="2" t="s">
        <v>265</v>
      </c>
      <c r="C148" s="2" t="s">
        <v>315</v>
      </c>
      <c r="D148" s="2" t="s">
        <v>159</v>
      </c>
      <c r="E148" s="2" t="s">
        <v>163</v>
      </c>
      <c r="F148" s="11">
        <v>0</v>
      </c>
      <c r="G148" s="11">
        <v>0</v>
      </c>
      <c r="H148" s="11">
        <v>0</v>
      </c>
      <c r="I148" s="4">
        <v>0</v>
      </c>
      <c r="J148" s="4">
        <v>0</v>
      </c>
      <c r="K148" s="5">
        <v>0</v>
      </c>
      <c r="L148" s="25"/>
      <c r="M148" s="11">
        <v>0</v>
      </c>
      <c r="N148" s="25"/>
      <c r="O148" s="4">
        <v>0</v>
      </c>
      <c r="P148" s="3">
        <v>0</v>
      </c>
    </row>
    <row r="149" spans="1:16" customFormat="1" x14ac:dyDescent="0.2">
      <c r="A149" s="2" t="s">
        <v>198</v>
      </c>
      <c r="B149" s="2" t="s">
        <v>265</v>
      </c>
      <c r="C149" s="2" t="s">
        <v>160</v>
      </c>
      <c r="D149" s="2" t="s">
        <v>159</v>
      </c>
      <c r="E149" s="2" t="s">
        <v>163</v>
      </c>
      <c r="F149" s="11">
        <v>60000</v>
      </c>
      <c r="G149" s="11">
        <v>-60000</v>
      </c>
      <c r="H149" s="11">
        <v>0</v>
      </c>
      <c r="I149" s="4">
        <v>276335.82</v>
      </c>
      <c r="J149" s="4">
        <v>0</v>
      </c>
      <c r="K149" s="5">
        <v>0</v>
      </c>
      <c r="L149" s="25"/>
      <c r="M149" s="11">
        <v>276335.82</v>
      </c>
      <c r="N149" s="25"/>
      <c r="O149" s="4">
        <v>-276335.82</v>
      </c>
      <c r="P149" s="3">
        <v>0</v>
      </c>
    </row>
    <row r="150" spans="1:16" customFormat="1" x14ac:dyDescent="0.2">
      <c r="A150" s="2" t="s">
        <v>198</v>
      </c>
      <c r="B150" s="2" t="s">
        <v>265</v>
      </c>
      <c r="C150" s="2" t="s">
        <v>160</v>
      </c>
      <c r="D150" s="2" t="s">
        <v>159</v>
      </c>
      <c r="E150" s="2" t="s">
        <v>162</v>
      </c>
      <c r="F150" s="11">
        <v>1680</v>
      </c>
      <c r="G150" s="11">
        <v>0</v>
      </c>
      <c r="H150" s="11">
        <v>1680</v>
      </c>
      <c r="I150" s="4">
        <v>94138</v>
      </c>
      <c r="J150" s="4">
        <v>0</v>
      </c>
      <c r="K150" s="5">
        <v>0</v>
      </c>
      <c r="L150" s="25"/>
      <c r="M150" s="11">
        <v>94138</v>
      </c>
      <c r="N150" s="25"/>
      <c r="O150" s="4">
        <v>-92458</v>
      </c>
      <c r="P150" s="3">
        <v>-55.034523999999998</v>
      </c>
    </row>
    <row r="151" spans="1:16" customFormat="1" x14ac:dyDescent="0.2">
      <c r="A151" s="2" t="s">
        <v>197</v>
      </c>
      <c r="B151" s="2" t="s">
        <v>46</v>
      </c>
      <c r="C151" s="2" t="s">
        <v>160</v>
      </c>
      <c r="D151" s="2" t="s">
        <v>159</v>
      </c>
      <c r="E151" s="2" t="s">
        <v>163</v>
      </c>
      <c r="F151" s="11">
        <v>75000</v>
      </c>
      <c r="G151" s="11">
        <v>0</v>
      </c>
      <c r="H151" s="11">
        <v>75000</v>
      </c>
      <c r="I151" s="4">
        <v>65935.42</v>
      </c>
      <c r="J151" s="4">
        <v>0</v>
      </c>
      <c r="K151" s="5">
        <v>0</v>
      </c>
      <c r="L151" s="25"/>
      <c r="M151" s="11">
        <v>65935.42</v>
      </c>
      <c r="N151" s="25"/>
      <c r="O151" s="4">
        <v>9064.58</v>
      </c>
      <c r="P151" s="3">
        <v>0.120861</v>
      </c>
    </row>
    <row r="152" spans="1:16" customFormat="1" x14ac:dyDescent="0.2">
      <c r="A152" s="2" t="s">
        <v>197</v>
      </c>
      <c r="B152" s="2" t="s">
        <v>46</v>
      </c>
      <c r="C152" s="2" t="s">
        <v>160</v>
      </c>
      <c r="D152" s="2" t="s">
        <v>159</v>
      </c>
      <c r="E152" s="2" t="s">
        <v>162</v>
      </c>
      <c r="F152" s="11">
        <v>2283.6799999999998</v>
      </c>
      <c r="G152" s="11">
        <v>0</v>
      </c>
      <c r="H152" s="11">
        <v>2283.6799999999998</v>
      </c>
      <c r="I152" s="4">
        <v>1963.52</v>
      </c>
      <c r="J152" s="4">
        <v>0</v>
      </c>
      <c r="K152" s="5">
        <v>0</v>
      </c>
      <c r="L152" s="25"/>
      <c r="M152" s="11">
        <v>1963.52</v>
      </c>
      <c r="N152" s="25"/>
      <c r="O152" s="4">
        <v>320.16000000000003</v>
      </c>
      <c r="P152" s="3">
        <v>0.14019499999999999</v>
      </c>
    </row>
    <row r="153" spans="1:16" customFormat="1" x14ac:dyDescent="0.2">
      <c r="A153" s="2" t="s">
        <v>197</v>
      </c>
      <c r="B153" s="2" t="s">
        <v>46</v>
      </c>
      <c r="C153" s="2" t="s">
        <v>160</v>
      </c>
      <c r="D153" s="2" t="s">
        <v>159</v>
      </c>
      <c r="E153" s="2" t="s">
        <v>158</v>
      </c>
      <c r="F153" s="11">
        <v>6560</v>
      </c>
      <c r="G153" s="11">
        <v>0</v>
      </c>
      <c r="H153" s="11">
        <v>6560</v>
      </c>
      <c r="I153" s="4">
        <v>5319.33</v>
      </c>
      <c r="J153" s="4">
        <v>0</v>
      </c>
      <c r="K153" s="5">
        <v>0</v>
      </c>
      <c r="L153" s="25"/>
      <c r="M153" s="11">
        <v>5319.33</v>
      </c>
      <c r="N153" s="25"/>
      <c r="O153" s="4">
        <v>1240.67</v>
      </c>
      <c r="P153" s="3">
        <v>0.18912699999999999</v>
      </c>
    </row>
    <row r="154" spans="1:16" customFormat="1" x14ac:dyDescent="0.2">
      <c r="A154" s="2" t="s">
        <v>196</v>
      </c>
      <c r="B154" s="2" t="s">
        <v>48</v>
      </c>
      <c r="C154" s="2" t="s">
        <v>160</v>
      </c>
      <c r="D154" s="2" t="s">
        <v>159</v>
      </c>
      <c r="E154" s="2" t="s">
        <v>163</v>
      </c>
      <c r="F154" s="11">
        <v>369570</v>
      </c>
      <c r="G154" s="11">
        <v>0</v>
      </c>
      <c r="H154" s="11">
        <v>369570</v>
      </c>
      <c r="I154" s="4">
        <v>334749.31</v>
      </c>
      <c r="J154" s="4">
        <v>0</v>
      </c>
      <c r="K154" s="5">
        <v>0</v>
      </c>
      <c r="L154" s="25"/>
      <c r="M154" s="11">
        <v>334749.31</v>
      </c>
      <c r="N154" s="25"/>
      <c r="O154" s="4">
        <v>34820.69</v>
      </c>
      <c r="P154" s="3">
        <v>9.4218999999999997E-2</v>
      </c>
    </row>
    <row r="155" spans="1:16" customFormat="1" x14ac:dyDescent="0.2">
      <c r="A155" s="2" t="s">
        <v>196</v>
      </c>
      <c r="B155" s="2" t="s">
        <v>48</v>
      </c>
      <c r="C155" s="2" t="s">
        <v>160</v>
      </c>
      <c r="D155" s="2" t="s">
        <v>159</v>
      </c>
      <c r="E155" s="2" t="s">
        <v>162</v>
      </c>
      <c r="F155" s="11">
        <v>12313.28</v>
      </c>
      <c r="G155" s="11">
        <v>0</v>
      </c>
      <c r="H155" s="11">
        <v>12313.28</v>
      </c>
      <c r="I155" s="4">
        <v>10153.01</v>
      </c>
      <c r="J155" s="4">
        <v>0</v>
      </c>
      <c r="K155" s="5">
        <v>0</v>
      </c>
      <c r="L155" s="25"/>
      <c r="M155" s="11">
        <v>10153.01</v>
      </c>
      <c r="N155" s="25"/>
      <c r="O155" s="4">
        <v>2160.27</v>
      </c>
      <c r="P155" s="3">
        <v>0.17544199999999999</v>
      </c>
    </row>
    <row r="156" spans="1:16" customFormat="1" x14ac:dyDescent="0.2">
      <c r="A156" s="2" t="s">
        <v>196</v>
      </c>
      <c r="B156" s="2" t="s">
        <v>48</v>
      </c>
      <c r="C156" s="2" t="s">
        <v>160</v>
      </c>
      <c r="D156" s="2" t="s">
        <v>159</v>
      </c>
      <c r="E156" s="2" t="s">
        <v>158</v>
      </c>
      <c r="F156" s="11">
        <v>70190</v>
      </c>
      <c r="G156" s="11">
        <v>-15743</v>
      </c>
      <c r="H156" s="11">
        <v>54447</v>
      </c>
      <c r="I156" s="4">
        <v>34851.35</v>
      </c>
      <c r="J156" s="4">
        <v>0</v>
      </c>
      <c r="K156" s="5">
        <v>0</v>
      </c>
      <c r="L156" s="25"/>
      <c r="M156" s="11">
        <v>34851.35</v>
      </c>
      <c r="N156" s="25"/>
      <c r="O156" s="4">
        <v>19595.650000000001</v>
      </c>
      <c r="P156" s="3">
        <v>0.35990299999999997</v>
      </c>
    </row>
    <row r="157" spans="1:16" customFormat="1" x14ac:dyDescent="0.2">
      <c r="A157" s="2" t="s">
        <v>195</v>
      </c>
      <c r="B157" s="2" t="s">
        <v>96</v>
      </c>
      <c r="C157" s="2" t="s">
        <v>160</v>
      </c>
      <c r="D157" s="2" t="s">
        <v>159</v>
      </c>
      <c r="E157" s="2" t="s">
        <v>163</v>
      </c>
      <c r="F157" s="11">
        <v>15000</v>
      </c>
      <c r="G157" s="11">
        <v>0</v>
      </c>
      <c r="H157" s="11">
        <v>15000</v>
      </c>
      <c r="I157" s="4">
        <v>10719.21</v>
      </c>
      <c r="J157" s="4">
        <v>0</v>
      </c>
      <c r="K157" s="5">
        <v>0</v>
      </c>
      <c r="L157" s="25"/>
      <c r="M157" s="11">
        <v>10719.21</v>
      </c>
      <c r="N157" s="25"/>
      <c r="O157" s="4">
        <v>4280.79</v>
      </c>
      <c r="P157" s="3">
        <v>0.28538599999999997</v>
      </c>
    </row>
    <row r="158" spans="1:16" customFormat="1" x14ac:dyDescent="0.2">
      <c r="A158" s="2" t="s">
        <v>195</v>
      </c>
      <c r="B158" s="2" t="s">
        <v>96</v>
      </c>
      <c r="C158" s="2" t="s">
        <v>160</v>
      </c>
      <c r="D158" s="2" t="s">
        <v>159</v>
      </c>
      <c r="E158" s="2" t="s">
        <v>162</v>
      </c>
      <c r="F158" s="11">
        <v>2704.03</v>
      </c>
      <c r="G158" s="11">
        <v>0</v>
      </c>
      <c r="H158" s="11">
        <v>2704.03</v>
      </c>
      <c r="I158" s="4">
        <v>1557.99</v>
      </c>
      <c r="J158" s="4">
        <v>0</v>
      </c>
      <c r="K158" s="5">
        <v>0</v>
      </c>
      <c r="L158" s="25"/>
      <c r="M158" s="11">
        <v>1557.99</v>
      </c>
      <c r="N158" s="25"/>
      <c r="O158" s="4">
        <v>1146.04</v>
      </c>
      <c r="P158" s="3">
        <v>0.42382700000000001</v>
      </c>
    </row>
    <row r="159" spans="1:16" customFormat="1" x14ac:dyDescent="0.2">
      <c r="A159" s="2" t="s">
        <v>195</v>
      </c>
      <c r="B159" s="2" t="s">
        <v>96</v>
      </c>
      <c r="C159" s="2" t="s">
        <v>160</v>
      </c>
      <c r="D159" s="2" t="s">
        <v>159</v>
      </c>
      <c r="E159" s="2" t="s">
        <v>158</v>
      </c>
      <c r="F159" s="11">
        <v>14864</v>
      </c>
      <c r="G159" s="11">
        <v>-1523</v>
      </c>
      <c r="H159" s="11">
        <v>13341</v>
      </c>
      <c r="I159" s="4">
        <v>11592.87</v>
      </c>
      <c r="J159" s="4">
        <v>0</v>
      </c>
      <c r="K159" s="5">
        <v>0</v>
      </c>
      <c r="L159" s="25"/>
      <c r="M159" s="11">
        <v>11592.87</v>
      </c>
      <c r="N159" s="25"/>
      <c r="O159" s="4">
        <v>1748.13</v>
      </c>
      <c r="P159" s="3">
        <v>0.13103400000000001</v>
      </c>
    </row>
    <row r="160" spans="1:16" customFormat="1" x14ac:dyDescent="0.2">
      <c r="A160" s="2" t="s">
        <v>195</v>
      </c>
      <c r="B160" s="2" t="s">
        <v>96</v>
      </c>
      <c r="C160" s="2" t="s">
        <v>160</v>
      </c>
      <c r="D160" s="2" t="s">
        <v>159</v>
      </c>
      <c r="E160" s="2" t="s">
        <v>167</v>
      </c>
      <c r="F160" s="11">
        <v>66708.58</v>
      </c>
      <c r="G160" s="11">
        <v>0</v>
      </c>
      <c r="H160" s="11">
        <v>66708.58</v>
      </c>
      <c r="I160" s="4">
        <v>39738.03</v>
      </c>
      <c r="J160" s="4">
        <v>0</v>
      </c>
      <c r="K160" s="5">
        <v>0</v>
      </c>
      <c r="L160" s="25"/>
      <c r="M160" s="11">
        <v>39738.03</v>
      </c>
      <c r="N160" s="25"/>
      <c r="O160" s="4">
        <v>26970.55</v>
      </c>
      <c r="P160" s="3">
        <v>0.404304</v>
      </c>
    </row>
    <row r="161" spans="1:16" customFormat="1" x14ac:dyDescent="0.2">
      <c r="A161" s="2" t="s">
        <v>194</v>
      </c>
      <c r="B161" s="2" t="s">
        <v>49</v>
      </c>
      <c r="C161" s="2" t="s">
        <v>160</v>
      </c>
      <c r="D161" s="2" t="s">
        <v>159</v>
      </c>
      <c r="E161" s="2" t="s">
        <v>163</v>
      </c>
      <c r="F161" s="11">
        <v>8000</v>
      </c>
      <c r="G161" s="11">
        <v>0</v>
      </c>
      <c r="H161" s="11">
        <v>8000</v>
      </c>
      <c r="I161" s="4">
        <v>7091.09</v>
      </c>
      <c r="J161" s="4">
        <v>0</v>
      </c>
      <c r="K161" s="5">
        <v>0</v>
      </c>
      <c r="L161" s="25"/>
      <c r="M161" s="11">
        <v>7091.09</v>
      </c>
      <c r="N161" s="25"/>
      <c r="O161" s="4">
        <v>908.91</v>
      </c>
      <c r="P161" s="3">
        <v>0.11361400000000001</v>
      </c>
    </row>
    <row r="162" spans="1:16" customFormat="1" x14ac:dyDescent="0.2">
      <c r="A162" s="2" t="s">
        <v>194</v>
      </c>
      <c r="B162" s="2" t="s">
        <v>49</v>
      </c>
      <c r="C162" s="2" t="s">
        <v>160</v>
      </c>
      <c r="D162" s="2" t="s">
        <v>159</v>
      </c>
      <c r="E162" s="2" t="s">
        <v>162</v>
      </c>
      <c r="F162" s="11">
        <v>6200.24</v>
      </c>
      <c r="G162" s="11">
        <v>0</v>
      </c>
      <c r="H162" s="11">
        <v>6200.24</v>
      </c>
      <c r="I162" s="4">
        <v>5793.92</v>
      </c>
      <c r="J162" s="4">
        <v>0</v>
      </c>
      <c r="K162" s="5">
        <v>0</v>
      </c>
      <c r="L162" s="25"/>
      <c r="M162" s="11">
        <v>5793.92</v>
      </c>
      <c r="N162" s="25"/>
      <c r="O162" s="4">
        <v>406.32</v>
      </c>
      <c r="P162" s="3">
        <v>6.5532999999999994E-2</v>
      </c>
    </row>
    <row r="163" spans="1:16" customFormat="1" x14ac:dyDescent="0.2">
      <c r="A163" s="2" t="s">
        <v>194</v>
      </c>
      <c r="B163" s="2" t="s">
        <v>49</v>
      </c>
      <c r="C163" s="2" t="s">
        <v>160</v>
      </c>
      <c r="D163" s="2" t="s">
        <v>159</v>
      </c>
      <c r="E163" s="2" t="s">
        <v>158</v>
      </c>
      <c r="F163" s="11">
        <v>12600</v>
      </c>
      <c r="G163" s="11">
        <v>-2729.65</v>
      </c>
      <c r="H163" s="11">
        <v>9870.35</v>
      </c>
      <c r="I163" s="4">
        <v>4685.3</v>
      </c>
      <c r="J163" s="4">
        <v>0</v>
      </c>
      <c r="K163" s="5">
        <v>0</v>
      </c>
      <c r="L163" s="25"/>
      <c r="M163" s="11">
        <v>4685.3</v>
      </c>
      <c r="N163" s="25"/>
      <c r="O163" s="4">
        <v>5185.05</v>
      </c>
      <c r="P163" s="3">
        <v>0.52531600000000001</v>
      </c>
    </row>
    <row r="164" spans="1:16" customFormat="1" x14ac:dyDescent="0.2">
      <c r="A164" s="2" t="s">
        <v>194</v>
      </c>
      <c r="B164" s="2" t="s">
        <v>49</v>
      </c>
      <c r="C164" s="2" t="s">
        <v>160</v>
      </c>
      <c r="D164" s="2" t="s">
        <v>159</v>
      </c>
      <c r="E164" s="2" t="s">
        <v>167</v>
      </c>
      <c r="F164" s="11">
        <v>200837.08</v>
      </c>
      <c r="G164" s="11">
        <v>2729.65</v>
      </c>
      <c r="H164" s="11">
        <v>203566.73</v>
      </c>
      <c r="I164" s="4">
        <v>202732.6</v>
      </c>
      <c r="J164" s="4">
        <v>0.01</v>
      </c>
      <c r="K164" s="5">
        <v>0</v>
      </c>
      <c r="L164" s="25"/>
      <c r="M164" s="11">
        <v>202732.61</v>
      </c>
      <c r="N164" s="25"/>
      <c r="O164" s="4">
        <v>834.12</v>
      </c>
      <c r="P164" s="3">
        <v>4.0980000000000001E-3</v>
      </c>
    </row>
    <row r="165" spans="1:16" customFormat="1" x14ac:dyDescent="0.2">
      <c r="A165" s="2" t="s">
        <v>193</v>
      </c>
      <c r="B165" s="2" t="s">
        <v>50</v>
      </c>
      <c r="C165" s="2" t="s">
        <v>160</v>
      </c>
      <c r="D165" s="2" t="s">
        <v>159</v>
      </c>
      <c r="E165" s="2" t="s">
        <v>163</v>
      </c>
      <c r="F165" s="11">
        <v>24000</v>
      </c>
      <c r="G165" s="11">
        <v>0</v>
      </c>
      <c r="H165" s="11">
        <v>24000</v>
      </c>
      <c r="I165" s="4">
        <v>13450.89</v>
      </c>
      <c r="J165" s="4">
        <v>0</v>
      </c>
      <c r="K165" s="5">
        <v>0</v>
      </c>
      <c r="L165" s="25"/>
      <c r="M165" s="11">
        <v>13450.89</v>
      </c>
      <c r="N165" s="25"/>
      <c r="O165" s="4">
        <v>10549.11</v>
      </c>
      <c r="P165" s="3">
        <v>0.43954599999999999</v>
      </c>
    </row>
    <row r="166" spans="1:16" customFormat="1" x14ac:dyDescent="0.2">
      <c r="A166" s="2" t="s">
        <v>193</v>
      </c>
      <c r="B166" s="2" t="s">
        <v>50</v>
      </c>
      <c r="C166" s="2" t="s">
        <v>160</v>
      </c>
      <c r="D166" s="2" t="s">
        <v>159</v>
      </c>
      <c r="E166" s="2" t="s">
        <v>162</v>
      </c>
      <c r="F166" s="11">
        <v>977.76</v>
      </c>
      <c r="G166" s="11">
        <v>0</v>
      </c>
      <c r="H166" s="11">
        <v>977.76</v>
      </c>
      <c r="I166" s="4">
        <v>621.57000000000005</v>
      </c>
      <c r="J166" s="4">
        <v>0</v>
      </c>
      <c r="K166" s="5">
        <v>0</v>
      </c>
      <c r="L166" s="25"/>
      <c r="M166" s="11">
        <v>621.57000000000005</v>
      </c>
      <c r="N166" s="25"/>
      <c r="O166" s="4">
        <v>356.19</v>
      </c>
      <c r="P166" s="3">
        <v>0.364292</v>
      </c>
    </row>
    <row r="167" spans="1:16" customFormat="1" x14ac:dyDescent="0.2">
      <c r="A167" s="2" t="s">
        <v>193</v>
      </c>
      <c r="B167" s="2" t="s">
        <v>50</v>
      </c>
      <c r="C167" s="2" t="s">
        <v>160</v>
      </c>
      <c r="D167" s="2" t="s">
        <v>159</v>
      </c>
      <c r="E167" s="2" t="s">
        <v>158</v>
      </c>
      <c r="F167" s="11">
        <v>10920</v>
      </c>
      <c r="G167" s="11">
        <v>0</v>
      </c>
      <c r="H167" s="11">
        <v>10920</v>
      </c>
      <c r="I167" s="4">
        <v>8318.68</v>
      </c>
      <c r="J167" s="4">
        <v>0</v>
      </c>
      <c r="K167" s="5">
        <v>0</v>
      </c>
      <c r="L167" s="25"/>
      <c r="M167" s="11">
        <v>8318.68</v>
      </c>
      <c r="N167" s="25"/>
      <c r="O167" s="4">
        <v>2601.3200000000002</v>
      </c>
      <c r="P167" s="3">
        <v>0.23821600000000001</v>
      </c>
    </row>
    <row r="168" spans="1:16" customFormat="1" x14ac:dyDescent="0.2">
      <c r="A168" s="2" t="s">
        <v>192</v>
      </c>
      <c r="B168" s="2" t="s">
        <v>51</v>
      </c>
      <c r="C168" s="2" t="s">
        <v>160</v>
      </c>
      <c r="D168" s="2" t="s">
        <v>159</v>
      </c>
      <c r="E168" s="2" t="s">
        <v>163</v>
      </c>
      <c r="F168" s="11">
        <v>36800</v>
      </c>
      <c r="G168" s="11">
        <v>0</v>
      </c>
      <c r="H168" s="11">
        <v>36800</v>
      </c>
      <c r="I168" s="4">
        <v>16415.509999999998</v>
      </c>
      <c r="J168" s="4">
        <v>0</v>
      </c>
      <c r="K168" s="5">
        <v>0</v>
      </c>
      <c r="L168" s="25"/>
      <c r="M168" s="11">
        <v>16415.509999999998</v>
      </c>
      <c r="N168" s="25"/>
      <c r="O168" s="4">
        <v>20384.490000000002</v>
      </c>
      <c r="P168" s="3">
        <v>0.55392600000000003</v>
      </c>
    </row>
    <row r="169" spans="1:16" customFormat="1" x14ac:dyDescent="0.2">
      <c r="A169" s="2" t="s">
        <v>192</v>
      </c>
      <c r="B169" s="2" t="s">
        <v>51</v>
      </c>
      <c r="C169" s="2" t="s">
        <v>160</v>
      </c>
      <c r="D169" s="2" t="s">
        <v>159</v>
      </c>
      <c r="E169" s="2" t="s">
        <v>162</v>
      </c>
      <c r="F169" s="11">
        <v>1030.4000000000001</v>
      </c>
      <c r="G169" s="11">
        <v>0</v>
      </c>
      <c r="H169" s="11">
        <v>1030.4000000000001</v>
      </c>
      <c r="I169" s="4">
        <v>394.15</v>
      </c>
      <c r="J169" s="4">
        <v>0</v>
      </c>
      <c r="K169" s="5">
        <v>0</v>
      </c>
      <c r="L169" s="25"/>
      <c r="M169" s="11">
        <v>394.15</v>
      </c>
      <c r="N169" s="25"/>
      <c r="O169" s="4">
        <v>636.25</v>
      </c>
      <c r="P169" s="3">
        <v>0.617479</v>
      </c>
    </row>
    <row r="170" spans="1:16" customFormat="1" x14ac:dyDescent="0.2">
      <c r="A170" s="2" t="s">
        <v>191</v>
      </c>
      <c r="B170" s="2" t="s">
        <v>53</v>
      </c>
      <c r="C170" s="2" t="s">
        <v>160</v>
      </c>
      <c r="D170" s="2" t="s">
        <v>159</v>
      </c>
      <c r="E170" s="2" t="s">
        <v>163</v>
      </c>
      <c r="F170" s="11">
        <v>160147</v>
      </c>
      <c r="G170" s="11">
        <v>18600</v>
      </c>
      <c r="H170" s="11">
        <v>178747</v>
      </c>
      <c r="I170" s="4">
        <v>78338.2</v>
      </c>
      <c r="J170" s="4">
        <v>0</v>
      </c>
      <c r="K170" s="5">
        <v>0</v>
      </c>
      <c r="L170" s="25"/>
      <c r="M170" s="11">
        <v>78338.2</v>
      </c>
      <c r="N170" s="25"/>
      <c r="O170" s="4">
        <v>100408.8</v>
      </c>
      <c r="P170" s="3">
        <v>0.56173700000000004</v>
      </c>
    </row>
    <row r="171" spans="1:16" customFormat="1" x14ac:dyDescent="0.2">
      <c r="A171" s="2" t="s">
        <v>191</v>
      </c>
      <c r="B171" s="2" t="s">
        <v>53</v>
      </c>
      <c r="C171" s="2" t="s">
        <v>160</v>
      </c>
      <c r="D171" s="2" t="s">
        <v>159</v>
      </c>
      <c r="E171" s="2" t="s">
        <v>162</v>
      </c>
      <c r="F171" s="11">
        <v>5549.26</v>
      </c>
      <c r="G171" s="11">
        <v>0</v>
      </c>
      <c r="H171" s="11">
        <v>5549.26</v>
      </c>
      <c r="I171" s="4">
        <v>3020.36</v>
      </c>
      <c r="J171" s="4">
        <v>0</v>
      </c>
      <c r="K171" s="5">
        <v>0</v>
      </c>
      <c r="L171" s="25"/>
      <c r="M171" s="11">
        <v>3020.36</v>
      </c>
      <c r="N171" s="25"/>
      <c r="O171" s="4">
        <v>2528.9</v>
      </c>
      <c r="P171" s="3">
        <v>0.45571800000000001</v>
      </c>
    </row>
    <row r="172" spans="1:16" customFormat="1" x14ac:dyDescent="0.2">
      <c r="A172" s="2" t="s">
        <v>191</v>
      </c>
      <c r="B172" s="2" t="s">
        <v>53</v>
      </c>
      <c r="C172" s="2" t="s">
        <v>160</v>
      </c>
      <c r="D172" s="2" t="s">
        <v>159</v>
      </c>
      <c r="E172" s="2" t="s">
        <v>158</v>
      </c>
      <c r="F172" s="11">
        <v>38041</v>
      </c>
      <c r="G172" s="11">
        <v>-3476</v>
      </c>
      <c r="H172" s="11">
        <v>34565</v>
      </c>
      <c r="I172" s="4">
        <v>30879.65</v>
      </c>
      <c r="J172" s="4">
        <v>0</v>
      </c>
      <c r="K172" s="5">
        <v>0</v>
      </c>
      <c r="L172" s="25"/>
      <c r="M172" s="11">
        <v>30879.65</v>
      </c>
      <c r="N172" s="25"/>
      <c r="O172" s="4">
        <v>3685.35</v>
      </c>
      <c r="P172" s="3">
        <v>0.10662099999999999</v>
      </c>
    </row>
    <row r="173" spans="1:16" customFormat="1" x14ac:dyDescent="0.2">
      <c r="A173" s="2" t="s">
        <v>190</v>
      </c>
      <c r="B173" s="2" t="s">
        <v>31</v>
      </c>
      <c r="C173" s="2" t="s">
        <v>160</v>
      </c>
      <c r="D173" s="2" t="s">
        <v>159</v>
      </c>
      <c r="E173" s="2" t="s">
        <v>163</v>
      </c>
      <c r="F173" s="11">
        <v>174590</v>
      </c>
      <c r="G173" s="11">
        <v>0</v>
      </c>
      <c r="H173" s="11">
        <v>174590</v>
      </c>
      <c r="I173" s="4">
        <v>150098.29</v>
      </c>
      <c r="J173" s="4">
        <v>0</v>
      </c>
      <c r="K173" s="5">
        <v>0</v>
      </c>
      <c r="L173" s="25"/>
      <c r="M173" s="11">
        <v>150098.29</v>
      </c>
      <c r="N173" s="25"/>
      <c r="O173" s="4">
        <v>24491.71</v>
      </c>
      <c r="P173" s="3">
        <v>0.14028099999999999</v>
      </c>
    </row>
    <row r="174" spans="1:16" customFormat="1" x14ac:dyDescent="0.2">
      <c r="A174" s="2" t="s">
        <v>190</v>
      </c>
      <c r="B174" s="2" t="s">
        <v>31</v>
      </c>
      <c r="C174" s="2" t="s">
        <v>160</v>
      </c>
      <c r="D174" s="2" t="s">
        <v>159</v>
      </c>
      <c r="E174" s="2" t="s">
        <v>162</v>
      </c>
      <c r="F174" s="11">
        <v>6009.92</v>
      </c>
      <c r="G174" s="11">
        <v>0</v>
      </c>
      <c r="H174" s="11">
        <v>6009.92</v>
      </c>
      <c r="I174" s="4">
        <v>4570.41</v>
      </c>
      <c r="J174" s="4">
        <v>0</v>
      </c>
      <c r="K174" s="5">
        <v>0</v>
      </c>
      <c r="L174" s="25"/>
      <c r="M174" s="11">
        <v>4570.41</v>
      </c>
      <c r="N174" s="25"/>
      <c r="O174" s="4">
        <v>1439.51</v>
      </c>
      <c r="P174" s="3">
        <v>0.23952200000000001</v>
      </c>
    </row>
    <row r="175" spans="1:16" customFormat="1" x14ac:dyDescent="0.2">
      <c r="A175" s="2" t="s">
        <v>190</v>
      </c>
      <c r="B175" s="2" t="s">
        <v>31</v>
      </c>
      <c r="C175" s="2" t="s">
        <v>160</v>
      </c>
      <c r="D175" s="2" t="s">
        <v>159</v>
      </c>
      <c r="E175" s="2" t="s">
        <v>158</v>
      </c>
      <c r="F175" s="11">
        <v>40050</v>
      </c>
      <c r="G175" s="11">
        <v>-24510.34</v>
      </c>
      <c r="H175" s="11">
        <v>15539.66</v>
      </c>
      <c r="I175" s="4">
        <v>14032.66</v>
      </c>
      <c r="J175" s="4">
        <v>0</v>
      </c>
      <c r="K175" s="5">
        <v>0</v>
      </c>
      <c r="L175" s="25"/>
      <c r="M175" s="11">
        <v>14032.66</v>
      </c>
      <c r="N175" s="25"/>
      <c r="O175" s="4">
        <v>1507</v>
      </c>
      <c r="P175" s="3">
        <v>9.6977999999999995E-2</v>
      </c>
    </row>
    <row r="176" spans="1:16" customFormat="1" x14ac:dyDescent="0.2">
      <c r="A176" s="2" t="s">
        <v>189</v>
      </c>
      <c r="B176" s="2" t="s">
        <v>55</v>
      </c>
      <c r="C176" s="2" t="s">
        <v>160</v>
      </c>
      <c r="D176" s="2" t="s">
        <v>159</v>
      </c>
      <c r="E176" s="2" t="s">
        <v>163</v>
      </c>
      <c r="F176" s="11">
        <v>13800</v>
      </c>
      <c r="G176" s="11">
        <v>-506.27</v>
      </c>
      <c r="H176" s="11">
        <v>13293.73</v>
      </c>
      <c r="I176" s="4">
        <v>4861.49</v>
      </c>
      <c r="J176" s="4">
        <v>0</v>
      </c>
      <c r="K176" s="5">
        <v>0</v>
      </c>
      <c r="L176" s="25"/>
      <c r="M176" s="11">
        <v>4861.49</v>
      </c>
      <c r="N176" s="25"/>
      <c r="O176" s="4">
        <v>8432.24</v>
      </c>
      <c r="P176" s="3">
        <v>0.63430200000000003</v>
      </c>
    </row>
    <row r="177" spans="1:16" customFormat="1" x14ac:dyDescent="0.2">
      <c r="A177" s="2" t="s">
        <v>189</v>
      </c>
      <c r="B177" s="2" t="s">
        <v>55</v>
      </c>
      <c r="C177" s="2" t="s">
        <v>160</v>
      </c>
      <c r="D177" s="2" t="s">
        <v>159</v>
      </c>
      <c r="E177" s="2" t="s">
        <v>162</v>
      </c>
      <c r="F177" s="11">
        <v>1840.94</v>
      </c>
      <c r="G177" s="11">
        <v>0</v>
      </c>
      <c r="H177" s="11">
        <v>1840.94</v>
      </c>
      <c r="I177" s="4">
        <v>1500.02</v>
      </c>
      <c r="J177" s="4">
        <v>0</v>
      </c>
      <c r="K177" s="5">
        <v>0</v>
      </c>
      <c r="L177" s="25"/>
      <c r="M177" s="11">
        <v>1500.02</v>
      </c>
      <c r="N177" s="25"/>
      <c r="O177" s="4">
        <v>340.92</v>
      </c>
      <c r="P177" s="3">
        <v>0.18518799999999999</v>
      </c>
    </row>
    <row r="178" spans="1:16" customFormat="1" x14ac:dyDescent="0.2">
      <c r="A178" s="2" t="s">
        <v>189</v>
      </c>
      <c r="B178" s="2" t="s">
        <v>55</v>
      </c>
      <c r="C178" s="2" t="s">
        <v>160</v>
      </c>
      <c r="D178" s="2" t="s">
        <v>159</v>
      </c>
      <c r="E178" s="2" t="s">
        <v>167</v>
      </c>
      <c r="F178" s="11">
        <v>51947.86</v>
      </c>
      <c r="G178" s="11">
        <v>506.27</v>
      </c>
      <c r="H178" s="11">
        <v>52454.13</v>
      </c>
      <c r="I178" s="4">
        <v>52454.16</v>
      </c>
      <c r="J178" s="4">
        <v>0</v>
      </c>
      <c r="K178" s="5">
        <v>0</v>
      </c>
      <c r="L178" s="25"/>
      <c r="M178" s="11">
        <v>52454.16</v>
      </c>
      <c r="N178" s="25"/>
      <c r="O178" s="4">
        <v>-0.03</v>
      </c>
      <c r="P178" s="3">
        <v>-9.9999999999999995E-7</v>
      </c>
    </row>
    <row r="179" spans="1:16" customFormat="1" x14ac:dyDescent="0.2">
      <c r="A179" s="2" t="s">
        <v>188</v>
      </c>
      <c r="B179" s="2" t="s">
        <v>56</v>
      </c>
      <c r="C179" s="2" t="s">
        <v>160</v>
      </c>
      <c r="D179" s="2" t="s">
        <v>159</v>
      </c>
      <c r="E179" s="2" t="s">
        <v>163</v>
      </c>
      <c r="F179" s="11">
        <v>13985</v>
      </c>
      <c r="G179" s="11">
        <v>0</v>
      </c>
      <c r="H179" s="11">
        <v>13985</v>
      </c>
      <c r="I179" s="4">
        <v>8315.5</v>
      </c>
      <c r="J179" s="4">
        <v>0</v>
      </c>
      <c r="K179" s="5">
        <v>0</v>
      </c>
      <c r="L179" s="25"/>
      <c r="M179" s="11">
        <v>8315.5</v>
      </c>
      <c r="N179" s="25"/>
      <c r="O179" s="4">
        <v>5669.5</v>
      </c>
      <c r="P179" s="3">
        <v>0.40539900000000001</v>
      </c>
    </row>
    <row r="180" spans="1:16" customFormat="1" x14ac:dyDescent="0.2">
      <c r="A180" s="2" t="s">
        <v>188</v>
      </c>
      <c r="B180" s="2" t="s">
        <v>56</v>
      </c>
      <c r="C180" s="2" t="s">
        <v>160</v>
      </c>
      <c r="D180" s="2" t="s">
        <v>159</v>
      </c>
      <c r="E180" s="2" t="s">
        <v>162</v>
      </c>
      <c r="F180" s="11">
        <v>391.58</v>
      </c>
      <c r="G180" s="11">
        <v>0</v>
      </c>
      <c r="H180" s="11">
        <v>391.58</v>
      </c>
      <c r="I180" s="4">
        <v>232.83</v>
      </c>
      <c r="J180" s="4">
        <v>0</v>
      </c>
      <c r="K180" s="5">
        <v>0</v>
      </c>
      <c r="L180" s="25"/>
      <c r="M180" s="11">
        <v>232.83</v>
      </c>
      <c r="N180" s="25"/>
      <c r="O180" s="4">
        <v>158.75</v>
      </c>
      <c r="P180" s="3">
        <v>0.40540900000000002</v>
      </c>
    </row>
    <row r="181" spans="1:16" customFormat="1" x14ac:dyDescent="0.2">
      <c r="A181" s="2" t="s">
        <v>187</v>
      </c>
      <c r="B181" s="2" t="s">
        <v>58</v>
      </c>
      <c r="C181" s="2" t="s">
        <v>160</v>
      </c>
      <c r="D181" s="2" t="s">
        <v>159</v>
      </c>
      <c r="E181" s="2" t="s">
        <v>163</v>
      </c>
      <c r="F181" s="11">
        <v>20020</v>
      </c>
      <c r="G181" s="11">
        <v>-1200</v>
      </c>
      <c r="H181" s="11">
        <v>18820</v>
      </c>
      <c r="I181" s="4">
        <v>17467.689999999999</v>
      </c>
      <c r="J181" s="4">
        <v>0</v>
      </c>
      <c r="K181" s="5">
        <v>0</v>
      </c>
      <c r="L181" s="25"/>
      <c r="M181" s="11">
        <v>17467.689999999999</v>
      </c>
      <c r="N181" s="25"/>
      <c r="O181" s="4">
        <v>1352.31</v>
      </c>
      <c r="P181" s="3">
        <v>7.1855000000000002E-2</v>
      </c>
    </row>
    <row r="182" spans="1:16" customFormat="1" x14ac:dyDescent="0.2">
      <c r="A182" s="2" t="s">
        <v>187</v>
      </c>
      <c r="B182" s="2" t="s">
        <v>58</v>
      </c>
      <c r="C182" s="2" t="s">
        <v>160</v>
      </c>
      <c r="D182" s="2" t="s">
        <v>159</v>
      </c>
      <c r="E182" s="2" t="s">
        <v>162</v>
      </c>
      <c r="F182" s="11">
        <v>4569.58</v>
      </c>
      <c r="G182" s="11">
        <v>0</v>
      </c>
      <c r="H182" s="11">
        <v>4569.58</v>
      </c>
      <c r="I182" s="4">
        <v>3956.76</v>
      </c>
      <c r="J182" s="4">
        <v>0</v>
      </c>
      <c r="K182" s="5">
        <v>0</v>
      </c>
      <c r="L182" s="25"/>
      <c r="M182" s="11">
        <v>3956.76</v>
      </c>
      <c r="N182" s="25"/>
      <c r="O182" s="4">
        <v>612.82000000000005</v>
      </c>
      <c r="P182" s="3">
        <v>0.13410900000000001</v>
      </c>
    </row>
    <row r="183" spans="1:16" customFormat="1" x14ac:dyDescent="0.2">
      <c r="A183" s="2" t="s">
        <v>187</v>
      </c>
      <c r="B183" s="2" t="s">
        <v>58</v>
      </c>
      <c r="C183" s="2" t="s">
        <v>160</v>
      </c>
      <c r="D183" s="2" t="s">
        <v>159</v>
      </c>
      <c r="E183" s="2" t="s">
        <v>158</v>
      </c>
      <c r="F183" s="11">
        <v>6900</v>
      </c>
      <c r="G183" s="11">
        <v>1200</v>
      </c>
      <c r="H183" s="11">
        <v>8100</v>
      </c>
      <c r="I183" s="4">
        <v>7195</v>
      </c>
      <c r="J183" s="4">
        <v>0</v>
      </c>
      <c r="K183" s="5">
        <v>0</v>
      </c>
      <c r="L183" s="25"/>
      <c r="M183" s="11">
        <v>7195</v>
      </c>
      <c r="N183" s="25"/>
      <c r="O183" s="4">
        <v>905</v>
      </c>
      <c r="P183" s="3">
        <v>0.11172799999999999</v>
      </c>
    </row>
    <row r="184" spans="1:16" customFormat="1" x14ac:dyDescent="0.2">
      <c r="A184" s="2" t="s">
        <v>187</v>
      </c>
      <c r="B184" s="2" t="s">
        <v>58</v>
      </c>
      <c r="C184" s="2" t="s">
        <v>160</v>
      </c>
      <c r="D184" s="2" t="s">
        <v>159</v>
      </c>
      <c r="E184" s="2" t="s">
        <v>167</v>
      </c>
      <c r="F184" s="11">
        <v>136279.38</v>
      </c>
      <c r="G184" s="11">
        <v>0</v>
      </c>
      <c r="H184" s="11">
        <v>136279.38</v>
      </c>
      <c r="I184" s="4">
        <v>131823.95000000001</v>
      </c>
      <c r="J184" s="4">
        <v>0</v>
      </c>
      <c r="K184" s="5">
        <v>0</v>
      </c>
      <c r="L184" s="25"/>
      <c r="M184" s="11">
        <v>131823.95000000001</v>
      </c>
      <c r="N184" s="25"/>
      <c r="O184" s="4">
        <v>4455.43</v>
      </c>
      <c r="P184" s="3">
        <v>3.2693E-2</v>
      </c>
    </row>
    <row r="185" spans="1:16" customFormat="1" x14ac:dyDescent="0.2">
      <c r="A185" s="2" t="s">
        <v>186</v>
      </c>
      <c r="B185" s="2" t="s">
        <v>59</v>
      </c>
      <c r="C185" s="2" t="s">
        <v>160</v>
      </c>
      <c r="D185" s="2" t="s">
        <v>159</v>
      </c>
      <c r="E185" s="2" t="s">
        <v>163</v>
      </c>
      <c r="F185" s="11">
        <v>7782</v>
      </c>
      <c r="G185" s="11">
        <v>0</v>
      </c>
      <c r="H185" s="11">
        <v>7782</v>
      </c>
      <c r="I185" s="4">
        <v>2802.77</v>
      </c>
      <c r="J185" s="4">
        <v>0</v>
      </c>
      <c r="K185" s="5">
        <v>0</v>
      </c>
      <c r="L185" s="25"/>
      <c r="M185" s="11">
        <v>2802.77</v>
      </c>
      <c r="N185" s="25"/>
      <c r="O185" s="4">
        <v>4979.2299999999996</v>
      </c>
      <c r="P185" s="3">
        <v>0.63983900000000005</v>
      </c>
    </row>
    <row r="186" spans="1:16" customFormat="1" x14ac:dyDescent="0.2">
      <c r="A186" s="2" t="s">
        <v>186</v>
      </c>
      <c r="B186" s="2" t="s">
        <v>59</v>
      </c>
      <c r="C186" s="2" t="s">
        <v>160</v>
      </c>
      <c r="D186" s="2" t="s">
        <v>159</v>
      </c>
      <c r="E186" s="2" t="s">
        <v>162</v>
      </c>
      <c r="F186" s="11">
        <v>217.9</v>
      </c>
      <c r="G186" s="11">
        <v>0</v>
      </c>
      <c r="H186" s="11">
        <v>217.9</v>
      </c>
      <c r="I186" s="4">
        <v>75.680000000000007</v>
      </c>
      <c r="J186" s="4">
        <v>0</v>
      </c>
      <c r="K186" s="5">
        <v>0</v>
      </c>
      <c r="L186" s="25"/>
      <c r="M186" s="11">
        <v>75.680000000000007</v>
      </c>
      <c r="N186" s="25"/>
      <c r="O186" s="4">
        <v>142.22</v>
      </c>
      <c r="P186" s="3">
        <v>0.65268499999999996</v>
      </c>
    </row>
    <row r="187" spans="1:16" customFormat="1" x14ac:dyDescent="0.2">
      <c r="A187" s="2" t="s">
        <v>185</v>
      </c>
      <c r="B187" s="2" t="s">
        <v>60</v>
      </c>
      <c r="C187" s="2" t="s">
        <v>160</v>
      </c>
      <c r="D187" s="2" t="s">
        <v>159</v>
      </c>
      <c r="E187" s="2" t="s">
        <v>163</v>
      </c>
      <c r="F187" s="11">
        <v>60000</v>
      </c>
      <c r="G187" s="11">
        <v>136145.34</v>
      </c>
      <c r="H187" s="11">
        <v>196145.34</v>
      </c>
      <c r="I187" s="4">
        <v>19066.48</v>
      </c>
      <c r="J187" s="4">
        <v>0</v>
      </c>
      <c r="K187" s="5">
        <v>0</v>
      </c>
      <c r="L187" s="25"/>
      <c r="M187" s="11">
        <v>19066.48</v>
      </c>
      <c r="N187" s="25"/>
      <c r="O187" s="4">
        <v>177078.86</v>
      </c>
      <c r="P187" s="3">
        <v>0.90279399999999999</v>
      </c>
    </row>
    <row r="188" spans="1:16" customFormat="1" x14ac:dyDescent="0.2">
      <c r="A188" s="2" t="s">
        <v>185</v>
      </c>
      <c r="B188" s="2" t="s">
        <v>60</v>
      </c>
      <c r="C188" s="2" t="s">
        <v>160</v>
      </c>
      <c r="D188" s="2" t="s">
        <v>159</v>
      </c>
      <c r="E188" s="2" t="s">
        <v>162</v>
      </c>
      <c r="F188" s="11">
        <v>1680</v>
      </c>
      <c r="G188" s="11">
        <v>0</v>
      </c>
      <c r="H188" s="11">
        <v>1680</v>
      </c>
      <c r="I188" s="4">
        <v>586.46</v>
      </c>
      <c r="J188" s="4">
        <v>0</v>
      </c>
      <c r="K188" s="5">
        <v>0</v>
      </c>
      <c r="L188" s="25"/>
      <c r="M188" s="11">
        <v>586.46</v>
      </c>
      <c r="N188" s="25"/>
      <c r="O188" s="4">
        <v>1093.54</v>
      </c>
      <c r="P188" s="3">
        <v>0.65091699999999997</v>
      </c>
    </row>
    <row r="189" spans="1:16" customFormat="1" x14ac:dyDescent="0.2">
      <c r="A189" s="2" t="s">
        <v>184</v>
      </c>
      <c r="B189" s="2" t="s">
        <v>61</v>
      </c>
      <c r="C189" s="2" t="s">
        <v>160</v>
      </c>
      <c r="D189" s="2" t="s">
        <v>159</v>
      </c>
      <c r="E189" s="2" t="s">
        <v>163</v>
      </c>
      <c r="F189" s="11">
        <v>30100</v>
      </c>
      <c r="G189" s="11">
        <v>0</v>
      </c>
      <c r="H189" s="11">
        <v>30100</v>
      </c>
      <c r="I189" s="4">
        <v>23062.42</v>
      </c>
      <c r="J189" s="4">
        <v>0</v>
      </c>
      <c r="K189" s="5">
        <v>0</v>
      </c>
      <c r="L189" s="25"/>
      <c r="M189" s="11">
        <v>23062.42</v>
      </c>
      <c r="N189" s="25"/>
      <c r="O189" s="4">
        <v>7037.58</v>
      </c>
      <c r="P189" s="3">
        <v>0.23380699999999999</v>
      </c>
    </row>
    <row r="190" spans="1:16" customFormat="1" x14ac:dyDescent="0.2">
      <c r="A190" s="2" t="s">
        <v>184</v>
      </c>
      <c r="B190" s="2" t="s">
        <v>61</v>
      </c>
      <c r="C190" s="2" t="s">
        <v>160</v>
      </c>
      <c r="D190" s="2" t="s">
        <v>159</v>
      </c>
      <c r="E190" s="2" t="s">
        <v>162</v>
      </c>
      <c r="F190" s="11">
        <v>1928.95</v>
      </c>
      <c r="G190" s="11">
        <v>0</v>
      </c>
      <c r="H190" s="11">
        <v>1928.95</v>
      </c>
      <c r="I190" s="4">
        <v>1127.3800000000001</v>
      </c>
      <c r="J190" s="4">
        <v>0</v>
      </c>
      <c r="K190" s="5">
        <v>0</v>
      </c>
      <c r="L190" s="25"/>
      <c r="M190" s="11">
        <v>1127.3800000000001</v>
      </c>
      <c r="N190" s="25"/>
      <c r="O190" s="4">
        <v>801.57</v>
      </c>
      <c r="P190" s="3">
        <v>0.415547</v>
      </c>
    </row>
    <row r="191" spans="1:16" customFormat="1" x14ac:dyDescent="0.2">
      <c r="A191" s="2" t="s">
        <v>184</v>
      </c>
      <c r="B191" s="2" t="s">
        <v>61</v>
      </c>
      <c r="C191" s="2" t="s">
        <v>160</v>
      </c>
      <c r="D191" s="2" t="s">
        <v>159</v>
      </c>
      <c r="E191" s="2" t="s">
        <v>158</v>
      </c>
      <c r="F191" s="11">
        <v>38791</v>
      </c>
      <c r="G191" s="11">
        <v>-6546</v>
      </c>
      <c r="H191" s="11">
        <v>32245</v>
      </c>
      <c r="I191" s="4">
        <v>18958.64</v>
      </c>
      <c r="J191" s="4">
        <v>0</v>
      </c>
      <c r="K191" s="5">
        <v>0</v>
      </c>
      <c r="L191" s="25"/>
      <c r="M191" s="11">
        <v>18958.64</v>
      </c>
      <c r="N191" s="25"/>
      <c r="O191" s="4">
        <v>13286.36</v>
      </c>
      <c r="P191" s="3">
        <v>0.41204400000000002</v>
      </c>
    </row>
    <row r="192" spans="1:16" customFormat="1" x14ac:dyDescent="0.2">
      <c r="A192" s="2" t="s">
        <v>183</v>
      </c>
      <c r="B192" s="2" t="s">
        <v>62</v>
      </c>
      <c r="C192" s="2" t="s">
        <v>160</v>
      </c>
      <c r="D192" s="2" t="s">
        <v>159</v>
      </c>
      <c r="E192" s="2" t="s">
        <v>163</v>
      </c>
      <c r="F192" s="11">
        <v>40000</v>
      </c>
      <c r="G192" s="11">
        <v>0</v>
      </c>
      <c r="H192" s="11">
        <v>40000</v>
      </c>
      <c r="I192" s="4">
        <v>287.48</v>
      </c>
      <c r="J192" s="4">
        <v>0</v>
      </c>
      <c r="K192" s="5">
        <v>0</v>
      </c>
      <c r="L192" s="25"/>
      <c r="M192" s="11">
        <v>287.48</v>
      </c>
      <c r="N192" s="25"/>
      <c r="O192" s="4">
        <v>39712.519999999997</v>
      </c>
      <c r="P192" s="3">
        <v>0.99281299999999995</v>
      </c>
    </row>
    <row r="193" spans="1:16" customFormat="1" x14ac:dyDescent="0.2">
      <c r="A193" s="2" t="s">
        <v>183</v>
      </c>
      <c r="B193" s="2" t="s">
        <v>62</v>
      </c>
      <c r="C193" s="2" t="s">
        <v>160</v>
      </c>
      <c r="D193" s="2" t="s">
        <v>159</v>
      </c>
      <c r="E193" s="2" t="s">
        <v>162</v>
      </c>
      <c r="F193" s="11">
        <v>1120</v>
      </c>
      <c r="G193" s="11">
        <v>0</v>
      </c>
      <c r="H193" s="11">
        <v>1120</v>
      </c>
      <c r="I193" s="4">
        <v>8.0500000000000007</v>
      </c>
      <c r="J193" s="4">
        <v>0</v>
      </c>
      <c r="K193" s="5">
        <v>0</v>
      </c>
      <c r="L193" s="25"/>
      <c r="M193" s="11">
        <v>8.0500000000000007</v>
      </c>
      <c r="N193" s="25"/>
      <c r="O193" s="4">
        <v>1111.95</v>
      </c>
      <c r="P193" s="3">
        <v>0.99281299999999995</v>
      </c>
    </row>
    <row r="194" spans="1:16" customFormat="1" x14ac:dyDescent="0.2">
      <c r="A194" s="2" t="s">
        <v>182</v>
      </c>
      <c r="B194" s="2" t="s">
        <v>63</v>
      </c>
      <c r="C194" s="2" t="s">
        <v>160</v>
      </c>
      <c r="D194" s="2" t="s">
        <v>159</v>
      </c>
      <c r="E194" s="2" t="s">
        <v>163</v>
      </c>
      <c r="F194" s="11">
        <v>6300</v>
      </c>
      <c r="G194" s="11">
        <v>1500</v>
      </c>
      <c r="H194" s="11">
        <v>7800</v>
      </c>
      <c r="I194" s="4">
        <v>7119.83</v>
      </c>
      <c r="J194" s="4">
        <v>0</v>
      </c>
      <c r="K194" s="5">
        <v>0</v>
      </c>
      <c r="L194" s="25"/>
      <c r="M194" s="11">
        <v>7119.83</v>
      </c>
      <c r="N194" s="25"/>
      <c r="O194" s="4">
        <v>680.17</v>
      </c>
      <c r="P194" s="3">
        <v>8.7201000000000001E-2</v>
      </c>
    </row>
    <row r="195" spans="1:16" customFormat="1" x14ac:dyDescent="0.2">
      <c r="A195" s="2" t="s">
        <v>182</v>
      </c>
      <c r="B195" s="2" t="s">
        <v>63</v>
      </c>
      <c r="C195" s="2" t="s">
        <v>160</v>
      </c>
      <c r="D195" s="2" t="s">
        <v>159</v>
      </c>
      <c r="E195" s="2" t="s">
        <v>162</v>
      </c>
      <c r="F195" s="11">
        <v>6140.49</v>
      </c>
      <c r="G195" s="11">
        <v>0</v>
      </c>
      <c r="H195" s="11">
        <v>6140.49</v>
      </c>
      <c r="I195" s="4">
        <v>4755.84</v>
      </c>
      <c r="J195" s="4">
        <v>0</v>
      </c>
      <c r="K195" s="5">
        <v>0</v>
      </c>
      <c r="L195" s="25"/>
      <c r="M195" s="11">
        <v>4755.84</v>
      </c>
      <c r="N195" s="25"/>
      <c r="O195" s="4">
        <v>1384.65</v>
      </c>
      <c r="P195" s="3">
        <v>0.225495</v>
      </c>
    </row>
    <row r="196" spans="1:16" customFormat="1" x14ac:dyDescent="0.2">
      <c r="A196" s="2" t="s">
        <v>182</v>
      </c>
      <c r="B196" s="2" t="s">
        <v>63</v>
      </c>
      <c r="C196" s="2" t="s">
        <v>160</v>
      </c>
      <c r="D196" s="2" t="s">
        <v>159</v>
      </c>
      <c r="E196" s="2" t="s">
        <v>158</v>
      </c>
      <c r="F196" s="11">
        <v>6560</v>
      </c>
      <c r="G196" s="11">
        <v>11347.13</v>
      </c>
      <c r="H196" s="11">
        <v>17907.13</v>
      </c>
      <c r="I196" s="4">
        <v>17907.13</v>
      </c>
      <c r="J196" s="4">
        <v>0</v>
      </c>
      <c r="K196" s="5">
        <v>0</v>
      </c>
      <c r="L196" s="25"/>
      <c r="M196" s="11">
        <v>17907.13</v>
      </c>
      <c r="N196" s="25"/>
      <c r="O196" s="4">
        <v>0</v>
      </c>
      <c r="P196" s="3">
        <v>0</v>
      </c>
    </row>
    <row r="197" spans="1:16" customFormat="1" x14ac:dyDescent="0.2">
      <c r="A197" s="2" t="s">
        <v>182</v>
      </c>
      <c r="B197" s="2" t="s">
        <v>63</v>
      </c>
      <c r="C197" s="2" t="s">
        <v>160</v>
      </c>
      <c r="D197" s="2" t="s">
        <v>159</v>
      </c>
      <c r="E197" s="2" t="s">
        <v>167</v>
      </c>
      <c r="F197" s="11">
        <v>206443.23</v>
      </c>
      <c r="G197" s="11">
        <v>-26847.13</v>
      </c>
      <c r="H197" s="11">
        <v>179596.1</v>
      </c>
      <c r="I197" s="4">
        <v>159397.29999999999</v>
      </c>
      <c r="J197" s="4">
        <v>0</v>
      </c>
      <c r="K197" s="5">
        <v>0</v>
      </c>
      <c r="L197" s="25"/>
      <c r="M197" s="11">
        <v>159397.29999999999</v>
      </c>
      <c r="N197" s="25"/>
      <c r="O197" s="4">
        <v>20198.8</v>
      </c>
      <c r="P197" s="3">
        <v>0.112468</v>
      </c>
    </row>
    <row r="198" spans="1:16" customFormat="1" x14ac:dyDescent="0.2">
      <c r="A198" s="2" t="s">
        <v>181</v>
      </c>
      <c r="B198" s="2" t="s">
        <v>65</v>
      </c>
      <c r="C198" s="2" t="s">
        <v>160</v>
      </c>
      <c r="D198" s="2" t="s">
        <v>159</v>
      </c>
      <c r="E198" s="2" t="s">
        <v>163</v>
      </c>
      <c r="F198" s="11">
        <v>4000</v>
      </c>
      <c r="G198" s="11">
        <v>0</v>
      </c>
      <c r="H198" s="11">
        <v>4000</v>
      </c>
      <c r="I198" s="4">
        <v>2617.94</v>
      </c>
      <c r="J198" s="4">
        <v>0</v>
      </c>
      <c r="K198" s="5">
        <v>0</v>
      </c>
      <c r="L198" s="25"/>
      <c r="M198" s="11">
        <v>2617.94</v>
      </c>
      <c r="N198" s="25"/>
      <c r="O198" s="4">
        <v>1382.06</v>
      </c>
      <c r="P198" s="3">
        <v>0.34551500000000002</v>
      </c>
    </row>
    <row r="199" spans="1:16" customFormat="1" x14ac:dyDescent="0.2">
      <c r="A199" s="2" t="s">
        <v>181</v>
      </c>
      <c r="B199" s="2" t="s">
        <v>65</v>
      </c>
      <c r="C199" s="2" t="s">
        <v>160</v>
      </c>
      <c r="D199" s="2" t="s">
        <v>159</v>
      </c>
      <c r="E199" s="2" t="s">
        <v>162</v>
      </c>
      <c r="F199" s="11">
        <v>660.1</v>
      </c>
      <c r="G199" s="11">
        <v>0</v>
      </c>
      <c r="H199" s="11">
        <v>660.1</v>
      </c>
      <c r="I199" s="4">
        <v>272.91000000000003</v>
      </c>
      <c r="J199" s="4">
        <v>0</v>
      </c>
      <c r="K199" s="5">
        <v>0</v>
      </c>
      <c r="L199" s="25"/>
      <c r="M199" s="11">
        <v>272.91000000000003</v>
      </c>
      <c r="N199" s="25"/>
      <c r="O199" s="4">
        <v>387.19</v>
      </c>
      <c r="P199" s="3">
        <v>0.58656299999999995</v>
      </c>
    </row>
    <row r="200" spans="1:16" customFormat="1" x14ac:dyDescent="0.2">
      <c r="A200" s="2" t="s">
        <v>181</v>
      </c>
      <c r="B200" s="2" t="s">
        <v>65</v>
      </c>
      <c r="C200" s="2" t="s">
        <v>160</v>
      </c>
      <c r="D200" s="2" t="s">
        <v>159</v>
      </c>
      <c r="E200" s="2" t="s">
        <v>158</v>
      </c>
      <c r="F200" s="11">
        <v>19575</v>
      </c>
      <c r="G200" s="11">
        <v>-5037</v>
      </c>
      <c r="H200" s="11">
        <v>14538</v>
      </c>
      <c r="I200" s="4">
        <v>7587.92</v>
      </c>
      <c r="J200" s="4">
        <v>0</v>
      </c>
      <c r="K200" s="5">
        <v>0</v>
      </c>
      <c r="L200" s="25"/>
      <c r="M200" s="11">
        <v>7587.92</v>
      </c>
      <c r="N200" s="25"/>
      <c r="O200" s="4">
        <v>6950.08</v>
      </c>
      <c r="P200" s="3">
        <v>0.47806300000000002</v>
      </c>
    </row>
    <row r="201" spans="1:16" customFormat="1" x14ac:dyDescent="0.2">
      <c r="A201" s="2" t="s">
        <v>180</v>
      </c>
      <c r="B201" s="2" t="s">
        <v>66</v>
      </c>
      <c r="C201" s="2" t="s">
        <v>160</v>
      </c>
      <c r="D201" s="2" t="s">
        <v>159</v>
      </c>
      <c r="E201" s="2" t="s">
        <v>163</v>
      </c>
      <c r="F201" s="11">
        <v>1900</v>
      </c>
      <c r="G201" s="11">
        <v>0</v>
      </c>
      <c r="H201" s="11">
        <v>1900</v>
      </c>
      <c r="I201" s="4">
        <v>695</v>
      </c>
      <c r="J201" s="4">
        <v>0</v>
      </c>
      <c r="K201" s="5">
        <v>0</v>
      </c>
      <c r="L201" s="25"/>
      <c r="M201" s="11">
        <v>695</v>
      </c>
      <c r="N201" s="25"/>
      <c r="O201" s="4">
        <v>1205</v>
      </c>
      <c r="P201" s="3">
        <v>0.63421099999999997</v>
      </c>
    </row>
    <row r="202" spans="1:16" customFormat="1" x14ac:dyDescent="0.2">
      <c r="A202" s="2" t="s">
        <v>180</v>
      </c>
      <c r="B202" s="2" t="s">
        <v>66</v>
      </c>
      <c r="C202" s="2" t="s">
        <v>160</v>
      </c>
      <c r="D202" s="2" t="s">
        <v>159</v>
      </c>
      <c r="E202" s="2" t="s">
        <v>162</v>
      </c>
      <c r="F202" s="11">
        <v>188.66</v>
      </c>
      <c r="G202" s="11">
        <v>0</v>
      </c>
      <c r="H202" s="11">
        <v>188.66</v>
      </c>
      <c r="I202" s="4">
        <v>122.7</v>
      </c>
      <c r="J202" s="4">
        <v>0</v>
      </c>
      <c r="K202" s="5">
        <v>0</v>
      </c>
      <c r="L202" s="25"/>
      <c r="M202" s="11">
        <v>122.7</v>
      </c>
      <c r="N202" s="25"/>
      <c r="O202" s="4">
        <v>65.959999999999994</v>
      </c>
      <c r="P202" s="3">
        <v>0.34962399999999999</v>
      </c>
    </row>
    <row r="203" spans="1:16" customFormat="1" x14ac:dyDescent="0.2">
      <c r="A203" s="2" t="s">
        <v>180</v>
      </c>
      <c r="B203" s="2" t="s">
        <v>66</v>
      </c>
      <c r="C203" s="2" t="s">
        <v>160</v>
      </c>
      <c r="D203" s="2" t="s">
        <v>159</v>
      </c>
      <c r="E203" s="2" t="s">
        <v>158</v>
      </c>
      <c r="F203" s="11">
        <v>4838</v>
      </c>
      <c r="G203" s="11">
        <v>0</v>
      </c>
      <c r="H203" s="11">
        <v>4838</v>
      </c>
      <c r="I203" s="4">
        <v>3687.25</v>
      </c>
      <c r="J203" s="4">
        <v>0</v>
      </c>
      <c r="K203" s="5">
        <v>0</v>
      </c>
      <c r="L203" s="25"/>
      <c r="M203" s="11">
        <v>3687.25</v>
      </c>
      <c r="N203" s="25"/>
      <c r="O203" s="4">
        <v>1150.75</v>
      </c>
      <c r="P203" s="3">
        <v>0.23785700000000001</v>
      </c>
    </row>
    <row r="204" spans="1:16" customFormat="1" x14ac:dyDescent="0.2">
      <c r="A204" s="2" t="s">
        <v>179</v>
      </c>
      <c r="B204" s="2" t="s">
        <v>67</v>
      </c>
      <c r="C204" s="2" t="s">
        <v>160</v>
      </c>
      <c r="D204" s="2" t="s">
        <v>159</v>
      </c>
      <c r="E204" s="2" t="s">
        <v>163</v>
      </c>
      <c r="F204" s="11">
        <v>35000</v>
      </c>
      <c r="G204" s="11">
        <v>0</v>
      </c>
      <c r="H204" s="11">
        <v>35000</v>
      </c>
      <c r="I204" s="4">
        <v>26030.05</v>
      </c>
      <c r="J204" s="4">
        <v>0</v>
      </c>
      <c r="K204" s="5">
        <v>0</v>
      </c>
      <c r="L204" s="25"/>
      <c r="M204" s="11">
        <v>26030.05</v>
      </c>
      <c r="N204" s="25"/>
      <c r="O204" s="4">
        <v>8969.9500000000007</v>
      </c>
      <c r="P204" s="3">
        <v>0.25628400000000001</v>
      </c>
    </row>
    <row r="205" spans="1:16" customFormat="1" x14ac:dyDescent="0.2">
      <c r="A205" s="2" t="s">
        <v>179</v>
      </c>
      <c r="B205" s="2" t="s">
        <v>67</v>
      </c>
      <c r="C205" s="2" t="s">
        <v>160</v>
      </c>
      <c r="D205" s="2" t="s">
        <v>159</v>
      </c>
      <c r="E205" s="2" t="s">
        <v>162</v>
      </c>
      <c r="F205" s="11">
        <v>2038.4</v>
      </c>
      <c r="G205" s="11">
        <v>0</v>
      </c>
      <c r="H205" s="11">
        <v>2038.4</v>
      </c>
      <c r="I205" s="4">
        <v>1649.12</v>
      </c>
      <c r="J205" s="4">
        <v>0</v>
      </c>
      <c r="K205" s="5">
        <v>0</v>
      </c>
      <c r="L205" s="25"/>
      <c r="M205" s="11">
        <v>1649.12</v>
      </c>
      <c r="N205" s="25"/>
      <c r="O205" s="4">
        <v>389.28</v>
      </c>
      <c r="P205" s="3">
        <v>0.190973</v>
      </c>
    </row>
    <row r="206" spans="1:16" customFormat="1" x14ac:dyDescent="0.2">
      <c r="A206" s="2" t="s">
        <v>179</v>
      </c>
      <c r="B206" s="2" t="s">
        <v>67</v>
      </c>
      <c r="C206" s="2" t="s">
        <v>160</v>
      </c>
      <c r="D206" s="2" t="s">
        <v>159</v>
      </c>
      <c r="E206" s="2" t="s">
        <v>158</v>
      </c>
      <c r="F206" s="11">
        <v>37800</v>
      </c>
      <c r="G206" s="11">
        <v>0</v>
      </c>
      <c r="H206" s="11">
        <v>37800</v>
      </c>
      <c r="I206" s="4">
        <v>35703.75</v>
      </c>
      <c r="J206" s="4">
        <v>0</v>
      </c>
      <c r="K206" s="5">
        <v>0</v>
      </c>
      <c r="L206" s="25"/>
      <c r="M206" s="11">
        <v>35703.75</v>
      </c>
      <c r="N206" s="25"/>
      <c r="O206" s="4">
        <v>2096.25</v>
      </c>
      <c r="P206" s="3">
        <v>5.5455999999999998E-2</v>
      </c>
    </row>
    <row r="207" spans="1:16" customFormat="1" x14ac:dyDescent="0.2">
      <c r="A207" s="2" t="s">
        <v>178</v>
      </c>
      <c r="B207" s="2" t="s">
        <v>68</v>
      </c>
      <c r="C207" s="2" t="s">
        <v>160</v>
      </c>
      <c r="D207" s="2" t="s">
        <v>159</v>
      </c>
      <c r="E207" s="2" t="s">
        <v>163</v>
      </c>
      <c r="F207" s="11">
        <v>23889</v>
      </c>
      <c r="G207" s="11">
        <v>0</v>
      </c>
      <c r="H207" s="11">
        <v>23889</v>
      </c>
      <c r="I207" s="4">
        <v>9822.8700000000008</v>
      </c>
      <c r="J207" s="4">
        <v>0</v>
      </c>
      <c r="K207" s="5">
        <v>0</v>
      </c>
      <c r="L207" s="25"/>
      <c r="M207" s="11">
        <v>9822.8700000000008</v>
      </c>
      <c r="N207" s="25"/>
      <c r="O207" s="4">
        <v>14066.13</v>
      </c>
      <c r="P207" s="3">
        <v>0.588812</v>
      </c>
    </row>
    <row r="208" spans="1:16" customFormat="1" x14ac:dyDescent="0.2">
      <c r="A208" s="2" t="s">
        <v>178</v>
      </c>
      <c r="B208" s="2" t="s">
        <v>68</v>
      </c>
      <c r="C208" s="2" t="s">
        <v>160</v>
      </c>
      <c r="D208" s="2" t="s">
        <v>159</v>
      </c>
      <c r="E208" s="2" t="s">
        <v>162</v>
      </c>
      <c r="F208" s="11">
        <v>4442.8100000000004</v>
      </c>
      <c r="G208" s="11">
        <v>0</v>
      </c>
      <c r="H208" s="11">
        <v>4442.8100000000004</v>
      </c>
      <c r="I208" s="4">
        <v>2444.89</v>
      </c>
      <c r="J208" s="4">
        <v>0</v>
      </c>
      <c r="K208" s="5">
        <v>0</v>
      </c>
      <c r="L208" s="25"/>
      <c r="M208" s="11">
        <v>2444.89</v>
      </c>
      <c r="N208" s="25"/>
      <c r="O208" s="4">
        <v>1997.92</v>
      </c>
      <c r="P208" s="3">
        <v>0.44969700000000001</v>
      </c>
    </row>
    <row r="209" spans="1:16" customFormat="1" x14ac:dyDescent="0.2">
      <c r="A209" s="2" t="s">
        <v>178</v>
      </c>
      <c r="B209" s="2" t="s">
        <v>68</v>
      </c>
      <c r="C209" s="2" t="s">
        <v>160</v>
      </c>
      <c r="D209" s="2" t="s">
        <v>159</v>
      </c>
      <c r="E209" s="2" t="s">
        <v>158</v>
      </c>
      <c r="F209" s="11">
        <v>8800</v>
      </c>
      <c r="G209" s="11">
        <v>0</v>
      </c>
      <c r="H209" s="11">
        <v>8800</v>
      </c>
      <c r="I209" s="4">
        <v>7207.59</v>
      </c>
      <c r="J209" s="4">
        <v>0</v>
      </c>
      <c r="K209" s="5">
        <v>0</v>
      </c>
      <c r="L209" s="25"/>
      <c r="M209" s="11">
        <v>7207.59</v>
      </c>
      <c r="N209" s="25"/>
      <c r="O209" s="4">
        <v>1592.41</v>
      </c>
      <c r="P209" s="3">
        <v>0.18095600000000001</v>
      </c>
    </row>
    <row r="210" spans="1:16" customFormat="1" x14ac:dyDescent="0.2">
      <c r="A210" s="2" t="s">
        <v>178</v>
      </c>
      <c r="B210" s="2" t="s">
        <v>68</v>
      </c>
      <c r="C210" s="2" t="s">
        <v>160</v>
      </c>
      <c r="D210" s="2" t="s">
        <v>159</v>
      </c>
      <c r="E210" s="2" t="s">
        <v>167</v>
      </c>
      <c r="F210" s="11">
        <v>125982.73</v>
      </c>
      <c r="G210" s="11">
        <v>0</v>
      </c>
      <c r="H210" s="11">
        <v>125982.73</v>
      </c>
      <c r="I210" s="4">
        <v>74157.149999999994</v>
      </c>
      <c r="J210" s="4">
        <v>0</v>
      </c>
      <c r="K210" s="5">
        <v>0</v>
      </c>
      <c r="L210" s="25"/>
      <c r="M210" s="11">
        <v>74157.149999999994</v>
      </c>
      <c r="N210" s="25"/>
      <c r="O210" s="4">
        <v>51825.58</v>
      </c>
      <c r="P210" s="3">
        <v>0.41137099999999999</v>
      </c>
    </row>
    <row r="211" spans="1:16" customFormat="1" x14ac:dyDescent="0.2">
      <c r="A211" s="2" t="s">
        <v>177</v>
      </c>
      <c r="B211" s="2" t="s">
        <v>70</v>
      </c>
      <c r="C211" s="2" t="s">
        <v>160</v>
      </c>
      <c r="D211" s="2" t="s">
        <v>159</v>
      </c>
      <c r="E211" s="2" t="s">
        <v>163</v>
      </c>
      <c r="F211" s="11">
        <v>5250</v>
      </c>
      <c r="G211" s="11">
        <v>0</v>
      </c>
      <c r="H211" s="11">
        <v>5250</v>
      </c>
      <c r="I211" s="4">
        <v>4671.09</v>
      </c>
      <c r="J211" s="4">
        <v>0</v>
      </c>
      <c r="K211" s="5">
        <v>0</v>
      </c>
      <c r="L211" s="25"/>
      <c r="M211" s="11">
        <v>4671.09</v>
      </c>
      <c r="N211" s="25"/>
      <c r="O211" s="4">
        <v>578.91</v>
      </c>
      <c r="P211" s="3">
        <v>0.11026900000000001</v>
      </c>
    </row>
    <row r="212" spans="1:16" customFormat="1" x14ac:dyDescent="0.2">
      <c r="A212" s="2" t="s">
        <v>177</v>
      </c>
      <c r="B212" s="2" t="s">
        <v>70</v>
      </c>
      <c r="C212" s="2" t="s">
        <v>160</v>
      </c>
      <c r="D212" s="2" t="s">
        <v>159</v>
      </c>
      <c r="E212" s="2" t="s">
        <v>162</v>
      </c>
      <c r="F212" s="11">
        <v>147</v>
      </c>
      <c r="G212" s="11">
        <v>0</v>
      </c>
      <c r="H212" s="11">
        <v>147</v>
      </c>
      <c r="I212" s="4">
        <v>121.9</v>
      </c>
      <c r="J212" s="4">
        <v>0</v>
      </c>
      <c r="K212" s="5">
        <v>0</v>
      </c>
      <c r="L212" s="25"/>
      <c r="M212" s="11">
        <v>121.9</v>
      </c>
      <c r="N212" s="25"/>
      <c r="O212" s="4">
        <v>25.1</v>
      </c>
      <c r="P212" s="3">
        <v>0.17074800000000001</v>
      </c>
    </row>
    <row r="213" spans="1:16" customFormat="1" x14ac:dyDescent="0.2">
      <c r="A213" s="2" t="s">
        <v>176</v>
      </c>
      <c r="B213" s="2" t="s">
        <v>71</v>
      </c>
      <c r="C213" s="2" t="s">
        <v>160</v>
      </c>
      <c r="D213" s="2" t="s">
        <v>159</v>
      </c>
      <c r="E213" s="2" t="s">
        <v>163</v>
      </c>
      <c r="F213" s="11">
        <v>6000</v>
      </c>
      <c r="G213" s="11">
        <v>0</v>
      </c>
      <c r="H213" s="11">
        <v>6000</v>
      </c>
      <c r="I213" s="4">
        <v>0</v>
      </c>
      <c r="J213" s="4">
        <v>0</v>
      </c>
      <c r="K213" s="5">
        <v>0</v>
      </c>
      <c r="L213" s="25"/>
      <c r="M213" s="11">
        <v>0</v>
      </c>
      <c r="N213" s="25"/>
      <c r="O213" s="4">
        <v>6000</v>
      </c>
      <c r="P213" s="3">
        <v>1</v>
      </c>
    </row>
    <row r="214" spans="1:16" customFormat="1" x14ac:dyDescent="0.2">
      <c r="A214" s="2" t="s">
        <v>176</v>
      </c>
      <c r="B214" s="2" t="s">
        <v>71</v>
      </c>
      <c r="C214" s="2" t="s">
        <v>160</v>
      </c>
      <c r="D214" s="2" t="s">
        <v>159</v>
      </c>
      <c r="E214" s="2" t="s">
        <v>162</v>
      </c>
      <c r="F214" s="11">
        <v>168</v>
      </c>
      <c r="G214" s="11">
        <v>0</v>
      </c>
      <c r="H214" s="11">
        <v>168</v>
      </c>
      <c r="I214" s="4">
        <v>0</v>
      </c>
      <c r="J214" s="4">
        <v>0</v>
      </c>
      <c r="K214" s="5">
        <v>0</v>
      </c>
      <c r="L214" s="25"/>
      <c r="M214" s="11">
        <v>0</v>
      </c>
      <c r="N214" s="25"/>
      <c r="O214" s="4">
        <v>168</v>
      </c>
      <c r="P214" s="3">
        <v>1</v>
      </c>
    </row>
    <row r="215" spans="1:16" customFormat="1" x14ac:dyDescent="0.2">
      <c r="A215" s="2" t="s">
        <v>175</v>
      </c>
      <c r="B215" s="2" t="s">
        <v>266</v>
      </c>
      <c r="C215" s="2" t="s">
        <v>160</v>
      </c>
      <c r="D215" s="2" t="s">
        <v>159</v>
      </c>
      <c r="E215" s="2" t="s">
        <v>163</v>
      </c>
      <c r="F215" s="11">
        <v>0</v>
      </c>
      <c r="G215" s="11">
        <v>0</v>
      </c>
      <c r="H215" s="11">
        <v>0</v>
      </c>
      <c r="I215" s="4">
        <v>56.27</v>
      </c>
      <c r="J215" s="4">
        <v>0</v>
      </c>
      <c r="K215" s="5">
        <v>0</v>
      </c>
      <c r="L215" s="25"/>
      <c r="M215" s="11">
        <v>56.27</v>
      </c>
      <c r="N215" s="25"/>
      <c r="O215" s="4">
        <v>-56.27</v>
      </c>
      <c r="P215" s="3">
        <v>0</v>
      </c>
    </row>
    <row r="216" spans="1:16" customFormat="1" x14ac:dyDescent="0.2">
      <c r="A216" s="2" t="s">
        <v>175</v>
      </c>
      <c r="B216" s="2" t="s">
        <v>266</v>
      </c>
      <c r="C216" s="2" t="s">
        <v>160</v>
      </c>
      <c r="D216" s="2" t="s">
        <v>159</v>
      </c>
      <c r="E216" s="2" t="s">
        <v>162</v>
      </c>
      <c r="F216" s="11">
        <v>0</v>
      </c>
      <c r="G216" s="11">
        <v>0</v>
      </c>
      <c r="H216" s="11">
        <v>0</v>
      </c>
      <c r="I216" s="4">
        <v>1.58</v>
      </c>
      <c r="J216" s="4">
        <v>0</v>
      </c>
      <c r="K216" s="5">
        <v>0</v>
      </c>
      <c r="L216" s="25"/>
      <c r="M216" s="11">
        <v>1.58</v>
      </c>
      <c r="N216" s="25"/>
      <c r="O216" s="4">
        <v>-1.58</v>
      </c>
      <c r="P216" s="3">
        <v>0</v>
      </c>
    </row>
    <row r="217" spans="1:16" customFormat="1" x14ac:dyDescent="0.2">
      <c r="A217" s="2" t="s">
        <v>174</v>
      </c>
      <c r="B217" s="2" t="s">
        <v>72</v>
      </c>
      <c r="C217" s="2" t="s">
        <v>160</v>
      </c>
      <c r="D217" s="2" t="s">
        <v>159</v>
      </c>
      <c r="E217" s="2" t="s">
        <v>163</v>
      </c>
      <c r="F217" s="11">
        <v>64089</v>
      </c>
      <c r="G217" s="11">
        <v>0</v>
      </c>
      <c r="H217" s="11">
        <v>64089</v>
      </c>
      <c r="I217" s="4">
        <v>60418.99</v>
      </c>
      <c r="J217" s="4">
        <v>0</v>
      </c>
      <c r="K217" s="5">
        <v>0</v>
      </c>
      <c r="L217" s="25"/>
      <c r="M217" s="11">
        <v>60418.99</v>
      </c>
      <c r="N217" s="25"/>
      <c r="O217" s="4">
        <v>3670.01</v>
      </c>
      <c r="P217" s="3">
        <v>5.7264000000000002E-2</v>
      </c>
    </row>
    <row r="218" spans="1:16" customFormat="1" x14ac:dyDescent="0.2">
      <c r="A218" s="2" t="s">
        <v>174</v>
      </c>
      <c r="B218" s="2" t="s">
        <v>72</v>
      </c>
      <c r="C218" s="2" t="s">
        <v>160</v>
      </c>
      <c r="D218" s="2" t="s">
        <v>159</v>
      </c>
      <c r="E218" s="2" t="s">
        <v>162</v>
      </c>
      <c r="F218" s="11">
        <v>1794.49</v>
      </c>
      <c r="G218" s="11">
        <v>0</v>
      </c>
      <c r="H218" s="11">
        <v>1794.49</v>
      </c>
      <c r="I218" s="4">
        <v>1642.42</v>
      </c>
      <c r="J218" s="4">
        <v>0</v>
      </c>
      <c r="K218" s="5">
        <v>0</v>
      </c>
      <c r="L218" s="25"/>
      <c r="M218" s="11">
        <v>1642.42</v>
      </c>
      <c r="N218" s="25"/>
      <c r="O218" s="4">
        <v>152.07</v>
      </c>
      <c r="P218" s="3">
        <v>8.4742999999999999E-2</v>
      </c>
    </row>
    <row r="219" spans="1:16" customFormat="1" x14ac:dyDescent="0.2">
      <c r="A219" s="2" t="s">
        <v>173</v>
      </c>
      <c r="B219" s="2" t="s">
        <v>73</v>
      </c>
      <c r="C219" s="2" t="s">
        <v>160</v>
      </c>
      <c r="D219" s="2" t="s">
        <v>159</v>
      </c>
      <c r="E219" s="2" t="s">
        <v>163</v>
      </c>
      <c r="F219" s="11">
        <v>16530</v>
      </c>
      <c r="G219" s="11">
        <v>100</v>
      </c>
      <c r="H219" s="11">
        <v>16630</v>
      </c>
      <c r="I219" s="4">
        <v>12745.87</v>
      </c>
      <c r="J219" s="4">
        <v>0</v>
      </c>
      <c r="K219" s="5">
        <v>0</v>
      </c>
      <c r="L219" s="25"/>
      <c r="M219" s="11">
        <v>12745.87</v>
      </c>
      <c r="N219" s="25"/>
      <c r="O219" s="4">
        <v>3884.13</v>
      </c>
      <c r="P219" s="3">
        <v>0.23356199999999999</v>
      </c>
    </row>
    <row r="220" spans="1:16" customFormat="1" x14ac:dyDescent="0.2">
      <c r="A220" s="2" t="s">
        <v>173</v>
      </c>
      <c r="B220" s="2" t="s">
        <v>73</v>
      </c>
      <c r="C220" s="2" t="s">
        <v>160</v>
      </c>
      <c r="D220" s="2" t="s">
        <v>159</v>
      </c>
      <c r="E220" s="2" t="s">
        <v>162</v>
      </c>
      <c r="F220" s="11">
        <v>1416.18</v>
      </c>
      <c r="G220" s="11">
        <v>0</v>
      </c>
      <c r="H220" s="11">
        <v>1416.18</v>
      </c>
      <c r="I220" s="4">
        <v>825.89</v>
      </c>
      <c r="J220" s="4">
        <v>0</v>
      </c>
      <c r="K220" s="5">
        <v>0</v>
      </c>
      <c r="L220" s="25"/>
      <c r="M220" s="11">
        <v>825.89</v>
      </c>
      <c r="N220" s="25"/>
      <c r="O220" s="4">
        <v>590.29</v>
      </c>
      <c r="P220" s="3">
        <v>0.41681800000000002</v>
      </c>
    </row>
    <row r="221" spans="1:16" customFormat="1" x14ac:dyDescent="0.2">
      <c r="A221" s="2" t="s">
        <v>173</v>
      </c>
      <c r="B221" s="2" t="s">
        <v>73</v>
      </c>
      <c r="C221" s="2" t="s">
        <v>160</v>
      </c>
      <c r="D221" s="2" t="s">
        <v>159</v>
      </c>
      <c r="E221" s="2" t="s">
        <v>158</v>
      </c>
      <c r="F221" s="11">
        <v>34048</v>
      </c>
      <c r="G221" s="11">
        <v>-5903</v>
      </c>
      <c r="H221" s="11">
        <v>28145</v>
      </c>
      <c r="I221" s="4">
        <v>19670.22</v>
      </c>
      <c r="J221" s="4">
        <v>0</v>
      </c>
      <c r="K221" s="5">
        <v>0</v>
      </c>
      <c r="L221" s="25"/>
      <c r="M221" s="11">
        <v>19670.22</v>
      </c>
      <c r="N221" s="25"/>
      <c r="O221" s="4">
        <v>8474.7800000000007</v>
      </c>
      <c r="P221" s="3">
        <v>0.30111100000000002</v>
      </c>
    </row>
    <row r="222" spans="1:16" customFormat="1" x14ac:dyDescent="0.2">
      <c r="A222" s="2" t="s">
        <v>172</v>
      </c>
      <c r="B222" s="2" t="s">
        <v>74</v>
      </c>
      <c r="C222" s="2" t="s">
        <v>160</v>
      </c>
      <c r="D222" s="2" t="s">
        <v>159</v>
      </c>
      <c r="E222" s="2" t="s">
        <v>163</v>
      </c>
      <c r="F222" s="11">
        <v>6500</v>
      </c>
      <c r="G222" s="11">
        <v>9800</v>
      </c>
      <c r="H222" s="11">
        <v>16300</v>
      </c>
      <c r="I222" s="4">
        <v>9638.85</v>
      </c>
      <c r="J222" s="4">
        <v>0</v>
      </c>
      <c r="K222" s="5">
        <v>0</v>
      </c>
      <c r="L222" s="25"/>
      <c r="M222" s="11">
        <v>9638.85</v>
      </c>
      <c r="N222" s="25"/>
      <c r="O222" s="4">
        <v>6661.15</v>
      </c>
      <c r="P222" s="3">
        <v>0.40866000000000002</v>
      </c>
    </row>
    <row r="223" spans="1:16" customFormat="1" x14ac:dyDescent="0.2">
      <c r="A223" s="2" t="s">
        <v>172</v>
      </c>
      <c r="B223" s="2" t="s">
        <v>74</v>
      </c>
      <c r="C223" s="2" t="s">
        <v>160</v>
      </c>
      <c r="D223" s="2" t="s">
        <v>159</v>
      </c>
      <c r="E223" s="2" t="s">
        <v>162</v>
      </c>
      <c r="F223" s="11">
        <v>2413.04</v>
      </c>
      <c r="G223" s="11">
        <v>0</v>
      </c>
      <c r="H223" s="11">
        <v>2413.04</v>
      </c>
      <c r="I223" s="4">
        <v>1969.37</v>
      </c>
      <c r="J223" s="4">
        <v>0</v>
      </c>
      <c r="K223" s="5">
        <v>0</v>
      </c>
      <c r="L223" s="25"/>
      <c r="M223" s="11">
        <v>1969.37</v>
      </c>
      <c r="N223" s="25"/>
      <c r="O223" s="4">
        <v>443.67</v>
      </c>
      <c r="P223" s="3">
        <v>0.183864</v>
      </c>
    </row>
    <row r="224" spans="1:16" customFormat="1" x14ac:dyDescent="0.2">
      <c r="A224" s="2" t="s">
        <v>172</v>
      </c>
      <c r="B224" s="2" t="s">
        <v>74</v>
      </c>
      <c r="C224" s="2" t="s">
        <v>160</v>
      </c>
      <c r="D224" s="2" t="s">
        <v>159</v>
      </c>
      <c r="E224" s="2" t="s">
        <v>158</v>
      </c>
      <c r="F224" s="11">
        <v>79680</v>
      </c>
      <c r="G224" s="11">
        <v>-5968</v>
      </c>
      <c r="H224" s="11">
        <v>73712</v>
      </c>
      <c r="I224" s="4">
        <v>67161.990000000005</v>
      </c>
      <c r="J224" s="4">
        <v>0</v>
      </c>
      <c r="K224" s="5">
        <v>0</v>
      </c>
      <c r="L224" s="25"/>
      <c r="M224" s="11">
        <v>67161.990000000005</v>
      </c>
      <c r="N224" s="25"/>
      <c r="O224" s="4">
        <v>6550.01</v>
      </c>
      <c r="P224" s="3">
        <v>8.8858999999999994E-2</v>
      </c>
    </row>
    <row r="225" spans="1:16" customFormat="1" x14ac:dyDescent="0.2">
      <c r="A225" s="2" t="s">
        <v>171</v>
      </c>
      <c r="B225" s="2" t="s">
        <v>75</v>
      </c>
      <c r="C225" s="2" t="s">
        <v>160</v>
      </c>
      <c r="D225" s="2" t="s">
        <v>159</v>
      </c>
      <c r="E225" s="2" t="s">
        <v>163</v>
      </c>
      <c r="F225" s="11">
        <v>9750</v>
      </c>
      <c r="G225" s="11">
        <v>0</v>
      </c>
      <c r="H225" s="11">
        <v>9750</v>
      </c>
      <c r="I225" s="4">
        <v>2357.12</v>
      </c>
      <c r="J225" s="4">
        <v>0</v>
      </c>
      <c r="K225" s="5">
        <v>0</v>
      </c>
      <c r="L225" s="25"/>
      <c r="M225" s="11">
        <v>2357.12</v>
      </c>
      <c r="N225" s="25"/>
      <c r="O225" s="4">
        <v>7392.88</v>
      </c>
      <c r="P225" s="3">
        <v>0.75824400000000003</v>
      </c>
    </row>
    <row r="226" spans="1:16" customFormat="1" x14ac:dyDescent="0.2">
      <c r="A226" s="2" t="s">
        <v>171</v>
      </c>
      <c r="B226" s="2" t="s">
        <v>75</v>
      </c>
      <c r="C226" s="2" t="s">
        <v>160</v>
      </c>
      <c r="D226" s="2" t="s">
        <v>159</v>
      </c>
      <c r="E226" s="2" t="s">
        <v>162</v>
      </c>
      <c r="F226" s="11">
        <v>273</v>
      </c>
      <c r="G226" s="11">
        <v>0</v>
      </c>
      <c r="H226" s="11">
        <v>273</v>
      </c>
      <c r="I226" s="4">
        <v>65.27</v>
      </c>
      <c r="J226" s="4">
        <v>0</v>
      </c>
      <c r="K226" s="5">
        <v>0</v>
      </c>
      <c r="L226" s="25"/>
      <c r="M226" s="11">
        <v>65.27</v>
      </c>
      <c r="N226" s="25"/>
      <c r="O226" s="4">
        <v>207.73</v>
      </c>
      <c r="P226" s="3">
        <v>0.76091600000000004</v>
      </c>
    </row>
    <row r="227" spans="1:16" customFormat="1" x14ac:dyDescent="0.2">
      <c r="A227" s="2" t="s">
        <v>170</v>
      </c>
      <c r="B227" s="2" t="s">
        <v>76</v>
      </c>
      <c r="C227" s="2" t="s">
        <v>160</v>
      </c>
      <c r="D227" s="2" t="s">
        <v>159</v>
      </c>
      <c r="E227" s="2" t="s">
        <v>163</v>
      </c>
      <c r="F227" s="11">
        <v>5500</v>
      </c>
      <c r="G227" s="11">
        <v>0</v>
      </c>
      <c r="H227" s="11">
        <v>5500</v>
      </c>
      <c r="I227" s="4">
        <v>2453.8200000000002</v>
      </c>
      <c r="J227" s="4">
        <v>0</v>
      </c>
      <c r="K227" s="5">
        <v>0</v>
      </c>
      <c r="L227" s="25"/>
      <c r="M227" s="11">
        <v>2453.8200000000002</v>
      </c>
      <c r="N227" s="25"/>
      <c r="O227" s="4">
        <v>3046.18</v>
      </c>
      <c r="P227" s="3">
        <v>0.55385099999999998</v>
      </c>
    </row>
    <row r="228" spans="1:16" customFormat="1" x14ac:dyDescent="0.2">
      <c r="A228" s="2" t="s">
        <v>170</v>
      </c>
      <c r="B228" s="2" t="s">
        <v>76</v>
      </c>
      <c r="C228" s="2" t="s">
        <v>160</v>
      </c>
      <c r="D228" s="2" t="s">
        <v>159</v>
      </c>
      <c r="E228" s="2" t="s">
        <v>162</v>
      </c>
      <c r="F228" s="11">
        <v>154</v>
      </c>
      <c r="G228" s="11">
        <v>0</v>
      </c>
      <c r="H228" s="11">
        <v>154</v>
      </c>
      <c r="I228" s="4">
        <v>66.819999999999993</v>
      </c>
      <c r="J228" s="4">
        <v>0</v>
      </c>
      <c r="K228" s="5">
        <v>0</v>
      </c>
      <c r="L228" s="25"/>
      <c r="M228" s="11">
        <v>66.819999999999993</v>
      </c>
      <c r="N228" s="25"/>
      <c r="O228" s="4">
        <v>87.18</v>
      </c>
      <c r="P228" s="3">
        <v>0.56610400000000005</v>
      </c>
    </row>
    <row r="229" spans="1:16" customFormat="1" x14ac:dyDescent="0.2">
      <c r="A229" s="2" t="s">
        <v>169</v>
      </c>
      <c r="B229" s="2" t="s">
        <v>78</v>
      </c>
      <c r="C229" s="2" t="s">
        <v>160</v>
      </c>
      <c r="D229" s="2" t="s">
        <v>159</v>
      </c>
      <c r="E229" s="2" t="s">
        <v>163</v>
      </c>
      <c r="F229" s="11">
        <v>16500</v>
      </c>
      <c r="G229" s="11">
        <v>0</v>
      </c>
      <c r="H229" s="11">
        <v>16500</v>
      </c>
      <c r="I229" s="4">
        <v>6050</v>
      </c>
      <c r="J229" s="4">
        <v>0</v>
      </c>
      <c r="K229" s="5">
        <v>0</v>
      </c>
      <c r="L229" s="25"/>
      <c r="M229" s="11">
        <v>6050</v>
      </c>
      <c r="N229" s="25"/>
      <c r="O229" s="4">
        <v>10450</v>
      </c>
      <c r="P229" s="3">
        <v>0.63333300000000003</v>
      </c>
    </row>
    <row r="230" spans="1:16" customFormat="1" x14ac:dyDescent="0.2">
      <c r="A230" s="2" t="s">
        <v>169</v>
      </c>
      <c r="B230" s="2" t="s">
        <v>78</v>
      </c>
      <c r="C230" s="2" t="s">
        <v>160</v>
      </c>
      <c r="D230" s="2" t="s">
        <v>159</v>
      </c>
      <c r="E230" s="2" t="s">
        <v>162</v>
      </c>
      <c r="F230" s="11">
        <v>462</v>
      </c>
      <c r="G230" s="11">
        <v>0</v>
      </c>
      <c r="H230" s="11">
        <v>462</v>
      </c>
      <c r="I230" s="4">
        <v>169.4</v>
      </c>
      <c r="J230" s="4">
        <v>0</v>
      </c>
      <c r="K230" s="5">
        <v>0</v>
      </c>
      <c r="L230" s="25"/>
      <c r="M230" s="11">
        <v>169.4</v>
      </c>
      <c r="N230" s="25"/>
      <c r="O230" s="4">
        <v>292.60000000000002</v>
      </c>
      <c r="P230" s="3">
        <v>0.63333300000000003</v>
      </c>
    </row>
    <row r="231" spans="1:16" customFormat="1" x14ac:dyDescent="0.2">
      <c r="A231" s="2" t="s">
        <v>316</v>
      </c>
      <c r="B231" s="2" t="s">
        <v>155</v>
      </c>
      <c r="C231" s="2" t="s">
        <v>160</v>
      </c>
      <c r="D231" s="2" t="s">
        <v>159</v>
      </c>
      <c r="E231" s="2" t="s">
        <v>163</v>
      </c>
      <c r="F231" s="11">
        <v>25000</v>
      </c>
      <c r="G231" s="11">
        <v>0</v>
      </c>
      <c r="H231" s="11">
        <v>25000</v>
      </c>
      <c r="I231" s="4">
        <v>7327.48</v>
      </c>
      <c r="J231" s="4">
        <v>0</v>
      </c>
      <c r="K231" s="5">
        <v>0</v>
      </c>
      <c r="L231" s="25"/>
      <c r="M231" s="11">
        <v>7327.48</v>
      </c>
      <c r="N231" s="25"/>
      <c r="O231" s="4">
        <v>17672.52</v>
      </c>
      <c r="P231" s="3">
        <v>0.706901</v>
      </c>
    </row>
    <row r="232" spans="1:16" customFormat="1" x14ac:dyDescent="0.2">
      <c r="A232" s="2" t="s">
        <v>316</v>
      </c>
      <c r="B232" s="2" t="s">
        <v>155</v>
      </c>
      <c r="C232" s="2" t="s">
        <v>160</v>
      </c>
      <c r="D232" s="2" t="s">
        <v>159</v>
      </c>
      <c r="E232" s="2" t="s">
        <v>162</v>
      </c>
      <c r="F232" s="11">
        <v>700</v>
      </c>
      <c r="G232" s="11">
        <v>0</v>
      </c>
      <c r="H232" s="11">
        <v>700</v>
      </c>
      <c r="I232" s="4">
        <v>205.16</v>
      </c>
      <c r="J232" s="4">
        <v>0</v>
      </c>
      <c r="K232" s="5">
        <v>0</v>
      </c>
      <c r="L232" s="25"/>
      <c r="M232" s="11">
        <v>205.16</v>
      </c>
      <c r="N232" s="25"/>
      <c r="O232" s="4">
        <v>494.84</v>
      </c>
      <c r="P232" s="3">
        <v>0.70691400000000004</v>
      </c>
    </row>
    <row r="233" spans="1:16" customFormat="1" x14ac:dyDescent="0.2">
      <c r="A233" s="2" t="s">
        <v>317</v>
      </c>
      <c r="B233" s="2" t="s">
        <v>156</v>
      </c>
      <c r="C233" s="2" t="s">
        <v>318</v>
      </c>
      <c r="D233" s="2" t="s">
        <v>159</v>
      </c>
      <c r="E233" s="2" t="s">
        <v>163</v>
      </c>
      <c r="F233" s="11">
        <v>0</v>
      </c>
      <c r="G233" s="11">
        <v>7241.52</v>
      </c>
      <c r="H233" s="11">
        <v>7241.52</v>
      </c>
      <c r="I233" s="4">
        <v>6583.2</v>
      </c>
      <c r="J233" s="4">
        <v>0</v>
      </c>
      <c r="K233" s="5">
        <v>0</v>
      </c>
      <c r="L233" s="25"/>
      <c r="M233" s="11">
        <v>6583.2</v>
      </c>
      <c r="N233" s="25"/>
      <c r="O233" s="4">
        <v>658.32</v>
      </c>
      <c r="P233" s="3">
        <v>9.0909000000000004E-2</v>
      </c>
    </row>
    <row r="234" spans="1:16" customFormat="1" x14ac:dyDescent="0.2">
      <c r="A234" s="2" t="s">
        <v>317</v>
      </c>
      <c r="B234" s="2" t="s">
        <v>156</v>
      </c>
      <c r="C234" s="2" t="s">
        <v>160</v>
      </c>
      <c r="D234" s="2" t="s">
        <v>159</v>
      </c>
      <c r="E234" s="2" t="s">
        <v>163</v>
      </c>
      <c r="F234" s="11">
        <v>95000</v>
      </c>
      <c r="G234" s="11">
        <v>-7241.52</v>
      </c>
      <c r="H234" s="11">
        <v>87758.48</v>
      </c>
      <c r="I234" s="4">
        <v>0</v>
      </c>
      <c r="J234" s="4">
        <v>0</v>
      </c>
      <c r="K234" s="5">
        <v>0</v>
      </c>
      <c r="L234" s="25"/>
      <c r="M234" s="11">
        <v>0</v>
      </c>
      <c r="N234" s="25"/>
      <c r="O234" s="4">
        <v>87758.48</v>
      </c>
      <c r="P234" s="3">
        <v>1</v>
      </c>
    </row>
    <row r="235" spans="1:16" customFormat="1" x14ac:dyDescent="0.2">
      <c r="A235" s="2" t="s">
        <v>317</v>
      </c>
      <c r="B235" s="2" t="s">
        <v>156</v>
      </c>
      <c r="C235" s="2" t="s">
        <v>160</v>
      </c>
      <c r="D235" s="2" t="s">
        <v>159</v>
      </c>
      <c r="E235" s="2" t="s">
        <v>162</v>
      </c>
      <c r="F235" s="11">
        <v>2660</v>
      </c>
      <c r="G235" s="11">
        <v>0</v>
      </c>
      <c r="H235" s="11">
        <v>2660</v>
      </c>
      <c r="I235" s="4">
        <v>184.33</v>
      </c>
      <c r="J235" s="4">
        <v>0</v>
      </c>
      <c r="K235" s="5">
        <v>0</v>
      </c>
      <c r="L235" s="25"/>
      <c r="M235" s="11">
        <v>184.33</v>
      </c>
      <c r="N235" s="25"/>
      <c r="O235" s="4">
        <v>2475.67</v>
      </c>
      <c r="P235" s="3">
        <v>0.93070299999999995</v>
      </c>
    </row>
    <row r="236" spans="1:16" customFormat="1" x14ac:dyDescent="0.2">
      <c r="A236" s="2" t="s">
        <v>319</v>
      </c>
      <c r="B236" s="2" t="s">
        <v>157</v>
      </c>
      <c r="C236" s="2" t="s">
        <v>160</v>
      </c>
      <c r="D236" s="2" t="s">
        <v>159</v>
      </c>
      <c r="E236" s="2" t="s">
        <v>163</v>
      </c>
      <c r="F236" s="11">
        <v>1000</v>
      </c>
      <c r="G236" s="11">
        <v>0</v>
      </c>
      <c r="H236" s="11">
        <v>1000</v>
      </c>
      <c r="I236" s="4">
        <v>0</v>
      </c>
      <c r="J236" s="4">
        <v>0</v>
      </c>
      <c r="K236" s="5">
        <v>0</v>
      </c>
      <c r="L236" s="25"/>
      <c r="M236" s="11">
        <v>0</v>
      </c>
      <c r="N236" s="25"/>
      <c r="O236" s="4">
        <v>1000</v>
      </c>
      <c r="P236" s="3">
        <v>1</v>
      </c>
    </row>
    <row r="237" spans="1:16" customFormat="1" x14ac:dyDescent="0.2">
      <c r="A237" s="2" t="s">
        <v>319</v>
      </c>
      <c r="B237" s="2" t="s">
        <v>157</v>
      </c>
      <c r="C237" s="2" t="s">
        <v>160</v>
      </c>
      <c r="D237" s="2" t="s">
        <v>159</v>
      </c>
      <c r="E237" s="2" t="s">
        <v>162</v>
      </c>
      <c r="F237" s="11">
        <v>28</v>
      </c>
      <c r="G237" s="11">
        <v>0</v>
      </c>
      <c r="H237" s="11">
        <v>28</v>
      </c>
      <c r="I237" s="4">
        <v>0</v>
      </c>
      <c r="J237" s="4">
        <v>0</v>
      </c>
      <c r="K237" s="5">
        <v>0</v>
      </c>
      <c r="L237" s="25"/>
      <c r="M237" s="11">
        <v>0</v>
      </c>
      <c r="N237" s="25"/>
      <c r="O237" s="4">
        <v>28</v>
      </c>
      <c r="P237" s="3">
        <v>1</v>
      </c>
    </row>
    <row r="238" spans="1:16" customFormat="1" x14ac:dyDescent="0.2">
      <c r="A238" s="2" t="s">
        <v>320</v>
      </c>
      <c r="B238" s="2" t="s">
        <v>149</v>
      </c>
      <c r="C238" s="2" t="s">
        <v>160</v>
      </c>
      <c r="D238" s="2" t="s">
        <v>159</v>
      </c>
      <c r="E238" s="2" t="s">
        <v>163</v>
      </c>
      <c r="F238" s="11">
        <v>5000</v>
      </c>
      <c r="G238" s="11">
        <v>0</v>
      </c>
      <c r="H238" s="11">
        <v>5000</v>
      </c>
      <c r="I238" s="4">
        <v>0</v>
      </c>
      <c r="J238" s="4">
        <v>0</v>
      </c>
      <c r="K238" s="5">
        <v>0</v>
      </c>
      <c r="L238" s="25"/>
      <c r="M238" s="11">
        <v>0</v>
      </c>
      <c r="N238" s="25"/>
      <c r="O238" s="4">
        <v>5000</v>
      </c>
      <c r="P238" s="3">
        <v>1</v>
      </c>
    </row>
    <row r="239" spans="1:16" customFormat="1" x14ac:dyDescent="0.2">
      <c r="A239" s="2" t="s">
        <v>320</v>
      </c>
      <c r="B239" s="2" t="s">
        <v>149</v>
      </c>
      <c r="C239" s="2" t="s">
        <v>160</v>
      </c>
      <c r="D239" s="2" t="s">
        <v>159</v>
      </c>
      <c r="E239" s="2" t="s">
        <v>162</v>
      </c>
      <c r="F239" s="11">
        <v>140</v>
      </c>
      <c r="G239" s="11">
        <v>0</v>
      </c>
      <c r="H239" s="11">
        <v>140</v>
      </c>
      <c r="I239" s="4">
        <v>0</v>
      </c>
      <c r="J239" s="4">
        <v>0</v>
      </c>
      <c r="K239" s="5">
        <v>0</v>
      </c>
      <c r="L239" s="25"/>
      <c r="M239" s="11">
        <v>0</v>
      </c>
      <c r="N239" s="25"/>
      <c r="O239" s="4">
        <v>140</v>
      </c>
      <c r="P239" s="3">
        <v>1</v>
      </c>
    </row>
    <row r="240" spans="1:16" customFormat="1" x14ac:dyDescent="0.2">
      <c r="A240" s="2" t="s">
        <v>168</v>
      </c>
      <c r="B240" s="2" t="s">
        <v>79</v>
      </c>
      <c r="C240" s="2" t="s">
        <v>160</v>
      </c>
      <c r="D240" s="2" t="s">
        <v>159</v>
      </c>
      <c r="E240" s="2" t="s">
        <v>163</v>
      </c>
      <c r="F240" s="11">
        <v>79154</v>
      </c>
      <c r="G240" s="11">
        <v>-14811.15</v>
      </c>
      <c r="H240" s="11">
        <v>64342.85</v>
      </c>
      <c r="I240" s="4">
        <v>40497.49</v>
      </c>
      <c r="J240" s="4">
        <v>0</v>
      </c>
      <c r="K240" s="5">
        <v>0</v>
      </c>
      <c r="L240" s="25"/>
      <c r="M240" s="11">
        <v>40497.49</v>
      </c>
      <c r="N240" s="25"/>
      <c r="O240" s="4">
        <v>23845.360000000001</v>
      </c>
      <c r="P240" s="3">
        <v>0.37059799999999998</v>
      </c>
    </row>
    <row r="241" spans="1:16" customFormat="1" x14ac:dyDescent="0.2">
      <c r="A241" s="2" t="s">
        <v>168</v>
      </c>
      <c r="B241" s="2" t="s">
        <v>79</v>
      </c>
      <c r="C241" s="2" t="s">
        <v>160</v>
      </c>
      <c r="D241" s="2" t="s">
        <v>159</v>
      </c>
      <c r="E241" s="2" t="s">
        <v>165</v>
      </c>
      <c r="F241" s="11">
        <v>0</v>
      </c>
      <c r="G241" s="11">
        <v>0</v>
      </c>
      <c r="H241" s="11">
        <v>0</v>
      </c>
      <c r="I241" s="4">
        <v>11021.06</v>
      </c>
      <c r="J241" s="4">
        <v>0</v>
      </c>
      <c r="K241" s="5">
        <v>0</v>
      </c>
      <c r="L241" s="25"/>
      <c r="M241" s="11">
        <v>11021.06</v>
      </c>
      <c r="N241" s="25"/>
      <c r="O241" s="4">
        <v>-11021.06</v>
      </c>
      <c r="P241" s="3">
        <v>0</v>
      </c>
    </row>
    <row r="242" spans="1:16" customFormat="1" x14ac:dyDescent="0.2">
      <c r="A242" s="2" t="s">
        <v>168</v>
      </c>
      <c r="B242" s="2" t="s">
        <v>79</v>
      </c>
      <c r="C242" s="2" t="s">
        <v>160</v>
      </c>
      <c r="D242" s="2" t="s">
        <v>159</v>
      </c>
      <c r="E242" s="2" t="s">
        <v>162</v>
      </c>
      <c r="F242" s="11">
        <v>7671.57</v>
      </c>
      <c r="G242" s="11">
        <v>0</v>
      </c>
      <c r="H242" s="11">
        <v>7671.57</v>
      </c>
      <c r="I242" s="4">
        <v>5891</v>
      </c>
      <c r="J242" s="4">
        <v>0</v>
      </c>
      <c r="K242" s="5">
        <v>0</v>
      </c>
      <c r="L242" s="25"/>
      <c r="M242" s="11">
        <v>5891</v>
      </c>
      <c r="N242" s="25"/>
      <c r="O242" s="4">
        <v>1780.57</v>
      </c>
      <c r="P242" s="3">
        <v>0.2321</v>
      </c>
    </row>
    <row r="243" spans="1:16" customFormat="1" x14ac:dyDescent="0.2">
      <c r="A243" s="2" t="s">
        <v>168</v>
      </c>
      <c r="B243" s="2" t="s">
        <v>79</v>
      </c>
      <c r="C243" s="2" t="s">
        <v>160</v>
      </c>
      <c r="D243" s="2" t="s">
        <v>159</v>
      </c>
      <c r="E243" s="2" t="s">
        <v>158</v>
      </c>
      <c r="F243" s="11">
        <v>37440</v>
      </c>
      <c r="G243" s="11">
        <v>-7942</v>
      </c>
      <c r="H243" s="11">
        <v>29498</v>
      </c>
      <c r="I243" s="4">
        <v>12043.45</v>
      </c>
      <c r="J243" s="4">
        <v>0</v>
      </c>
      <c r="K243" s="5">
        <v>0</v>
      </c>
      <c r="L243" s="25"/>
      <c r="M243" s="11">
        <v>12043.45</v>
      </c>
      <c r="N243" s="25"/>
      <c r="O243" s="4">
        <v>17454.55</v>
      </c>
      <c r="P243" s="3">
        <v>0.59172000000000002</v>
      </c>
    </row>
    <row r="244" spans="1:16" customFormat="1" x14ac:dyDescent="0.2">
      <c r="A244" s="2" t="s">
        <v>168</v>
      </c>
      <c r="B244" s="2" t="s">
        <v>79</v>
      </c>
      <c r="C244" s="2" t="s">
        <v>160</v>
      </c>
      <c r="D244" s="2" t="s">
        <v>159</v>
      </c>
      <c r="E244" s="2" t="s">
        <v>167</v>
      </c>
      <c r="F244" s="11">
        <v>157390.70000000001</v>
      </c>
      <c r="G244" s="11">
        <v>14811.15</v>
      </c>
      <c r="H244" s="11">
        <v>172201.85</v>
      </c>
      <c r="I244" s="4">
        <v>172201.85</v>
      </c>
      <c r="J244" s="4">
        <v>0</v>
      </c>
      <c r="K244" s="5">
        <v>0</v>
      </c>
      <c r="L244" s="25"/>
      <c r="M244" s="11">
        <v>172201.85</v>
      </c>
      <c r="N244" s="25"/>
      <c r="O244" s="4">
        <v>0</v>
      </c>
      <c r="P244" s="3">
        <v>0</v>
      </c>
    </row>
    <row r="245" spans="1:16" customFormat="1" x14ac:dyDescent="0.2">
      <c r="A245" s="2" t="s">
        <v>166</v>
      </c>
      <c r="B245" s="2" t="s">
        <v>81</v>
      </c>
      <c r="C245" s="2" t="s">
        <v>160</v>
      </c>
      <c r="D245" s="2" t="s">
        <v>159</v>
      </c>
      <c r="E245" s="2" t="s">
        <v>167</v>
      </c>
      <c r="F245" s="11">
        <v>540000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</row>
    <row r="246" spans="1:16" customFormat="1" x14ac:dyDescent="0.2">
      <c r="A246" s="2" t="s">
        <v>166</v>
      </c>
      <c r="B246" s="2" t="s">
        <v>81</v>
      </c>
      <c r="C246" s="2" t="s">
        <v>160</v>
      </c>
      <c r="D246" s="2" t="s">
        <v>159</v>
      </c>
      <c r="E246" s="2" t="s">
        <v>158</v>
      </c>
      <c r="F246" s="11">
        <v>237125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</row>
    <row r="247" spans="1:16" customFormat="1" x14ac:dyDescent="0.2">
      <c r="A247" s="2" t="s">
        <v>166</v>
      </c>
      <c r="B247" s="2" t="s">
        <v>81</v>
      </c>
      <c r="C247" s="2" t="s">
        <v>160</v>
      </c>
      <c r="D247" s="2" t="s">
        <v>159</v>
      </c>
      <c r="E247" s="2" t="s">
        <v>163</v>
      </c>
      <c r="F247" s="11">
        <v>861988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</row>
    <row r="248" spans="1:16" customFormat="1" x14ac:dyDescent="0.2">
      <c r="A248" s="2" t="s">
        <v>166</v>
      </c>
      <c r="B248" s="2" t="s">
        <v>81</v>
      </c>
      <c r="C248" s="2" t="s">
        <v>160</v>
      </c>
      <c r="D248" s="2" t="s">
        <v>159</v>
      </c>
      <c r="E248" s="2" t="s">
        <v>165</v>
      </c>
      <c r="F248" s="11">
        <v>88000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</row>
    <row r="249" spans="1:16" customFormat="1" x14ac:dyDescent="0.2">
      <c r="A249" s="2" t="s">
        <v>164</v>
      </c>
      <c r="B249" s="2" t="s">
        <v>82</v>
      </c>
      <c r="C249" s="2" t="s">
        <v>160</v>
      </c>
      <c r="D249" s="2" t="s">
        <v>159</v>
      </c>
      <c r="E249" s="2" t="s">
        <v>163</v>
      </c>
      <c r="F249" s="11">
        <v>62500</v>
      </c>
      <c r="G249" s="11">
        <v>0</v>
      </c>
      <c r="H249" s="11">
        <v>64931</v>
      </c>
      <c r="I249" s="4">
        <v>50782.34</v>
      </c>
      <c r="J249" s="4">
        <v>0</v>
      </c>
      <c r="K249" s="5">
        <v>0</v>
      </c>
      <c r="L249" s="25"/>
      <c r="M249" s="11">
        <v>50782.34</v>
      </c>
      <c r="N249" s="25"/>
      <c r="O249" s="4">
        <v>14148.66</v>
      </c>
      <c r="P249" s="3">
        <v>0.21790300000000001</v>
      </c>
    </row>
    <row r="250" spans="1:16" customFormat="1" x14ac:dyDescent="0.2">
      <c r="A250" s="2" t="s">
        <v>164</v>
      </c>
      <c r="B250" s="2" t="s">
        <v>82</v>
      </c>
      <c r="C250" s="2" t="s">
        <v>160</v>
      </c>
      <c r="D250" s="2" t="s">
        <v>159</v>
      </c>
      <c r="E250" s="2" t="s">
        <v>162</v>
      </c>
      <c r="F250" s="11">
        <v>1999.51</v>
      </c>
      <c r="G250" s="11">
        <v>0</v>
      </c>
      <c r="H250" s="11">
        <v>1999.51</v>
      </c>
      <c r="I250" s="4">
        <v>1569.82</v>
      </c>
      <c r="J250" s="4">
        <v>0</v>
      </c>
      <c r="K250" s="5">
        <v>0</v>
      </c>
      <c r="L250" s="25"/>
      <c r="M250" s="11">
        <v>1569.82</v>
      </c>
      <c r="N250" s="25"/>
      <c r="O250" s="4">
        <v>429.69</v>
      </c>
      <c r="P250" s="3">
        <v>0.21489800000000001</v>
      </c>
    </row>
    <row r="251" spans="1:16" customFormat="1" x14ac:dyDescent="0.2">
      <c r="A251" s="2" t="s">
        <v>164</v>
      </c>
      <c r="B251" s="2" t="s">
        <v>82</v>
      </c>
      <c r="C251" s="2" t="s">
        <v>160</v>
      </c>
      <c r="D251" s="2" t="s">
        <v>159</v>
      </c>
      <c r="E251" s="2" t="s">
        <v>158</v>
      </c>
      <c r="F251" s="11">
        <v>6480</v>
      </c>
      <c r="G251" s="11">
        <v>0</v>
      </c>
      <c r="H251" s="11">
        <v>6480</v>
      </c>
      <c r="I251" s="4">
        <v>5283</v>
      </c>
      <c r="J251" s="4">
        <v>0</v>
      </c>
      <c r="K251" s="5">
        <v>0</v>
      </c>
      <c r="L251" s="25"/>
      <c r="M251" s="11">
        <v>5283</v>
      </c>
      <c r="N251" s="25"/>
      <c r="O251" s="4">
        <v>1197</v>
      </c>
      <c r="P251" s="3">
        <v>0.184722</v>
      </c>
    </row>
    <row r="252" spans="1:16" customFormat="1" x14ac:dyDescent="0.2">
      <c r="A252" s="2" t="s">
        <v>164</v>
      </c>
      <c r="B252" s="2" t="s">
        <v>82</v>
      </c>
      <c r="C252" s="2" t="s">
        <v>160</v>
      </c>
      <c r="D252" s="2" t="s">
        <v>159</v>
      </c>
      <c r="E252" s="2" t="s">
        <v>165</v>
      </c>
      <c r="F252" s="11">
        <v>2500</v>
      </c>
      <c r="G252" s="11">
        <v>0</v>
      </c>
      <c r="H252" s="11">
        <v>6480</v>
      </c>
      <c r="I252" s="4">
        <v>5283</v>
      </c>
      <c r="J252" s="4">
        <v>0</v>
      </c>
      <c r="K252" s="5">
        <v>0</v>
      </c>
      <c r="L252" s="25"/>
      <c r="M252" s="11">
        <v>5283</v>
      </c>
      <c r="N252" s="25"/>
      <c r="O252" s="4">
        <v>1197</v>
      </c>
      <c r="P252" s="3">
        <v>0.184722</v>
      </c>
    </row>
    <row r="253" spans="1:16" customFormat="1" x14ac:dyDescent="0.2">
      <c r="A253" s="2" t="s">
        <v>321</v>
      </c>
      <c r="B253" s="2" t="s">
        <v>150</v>
      </c>
      <c r="C253" s="2" t="s">
        <v>160</v>
      </c>
      <c r="D253" s="2" t="s">
        <v>159</v>
      </c>
      <c r="E253" s="2" t="s">
        <v>163</v>
      </c>
      <c r="F253" s="11">
        <v>800</v>
      </c>
      <c r="G253" s="11">
        <v>0</v>
      </c>
      <c r="H253" s="11">
        <v>800</v>
      </c>
      <c r="I253" s="4">
        <v>0</v>
      </c>
      <c r="J253" s="4">
        <v>0</v>
      </c>
      <c r="K253" s="5">
        <v>0</v>
      </c>
      <c r="L253" s="25"/>
      <c r="M253" s="11">
        <v>0</v>
      </c>
      <c r="N253" s="25"/>
      <c r="O253" s="4">
        <v>800</v>
      </c>
      <c r="P253" s="3">
        <v>1</v>
      </c>
    </row>
    <row r="254" spans="1:16" customFormat="1" x14ac:dyDescent="0.2">
      <c r="A254" s="2" t="s">
        <v>321</v>
      </c>
      <c r="B254" s="2" t="s">
        <v>150</v>
      </c>
      <c r="C254" s="2" t="s">
        <v>160</v>
      </c>
      <c r="D254" s="2" t="s">
        <v>159</v>
      </c>
      <c r="E254" s="2" t="s">
        <v>162</v>
      </c>
      <c r="F254" s="11">
        <v>22.4</v>
      </c>
      <c r="G254" s="11">
        <v>0</v>
      </c>
      <c r="H254" s="11">
        <v>22.4</v>
      </c>
      <c r="I254" s="4">
        <v>0</v>
      </c>
      <c r="J254" s="4">
        <v>0</v>
      </c>
      <c r="K254" s="5">
        <v>0</v>
      </c>
      <c r="L254" s="25"/>
      <c r="M254" s="11">
        <v>0</v>
      </c>
      <c r="N254" s="25"/>
      <c r="O254" s="4">
        <v>22.4</v>
      </c>
      <c r="P254" s="3">
        <v>1</v>
      </c>
    </row>
    <row r="255" spans="1:16" customFormat="1" x14ac:dyDescent="0.2">
      <c r="A255" s="2" t="s">
        <v>322</v>
      </c>
      <c r="B255" s="2" t="s">
        <v>139</v>
      </c>
      <c r="C255" s="2" t="s">
        <v>160</v>
      </c>
      <c r="D255" s="2" t="s">
        <v>159</v>
      </c>
      <c r="E255" s="2" t="s">
        <v>163</v>
      </c>
      <c r="F255" s="11">
        <v>60000</v>
      </c>
      <c r="G255" s="11">
        <v>60000</v>
      </c>
      <c r="H255" s="11">
        <v>60000</v>
      </c>
      <c r="I255" s="4">
        <v>26564.06</v>
      </c>
      <c r="J255" s="4">
        <v>0</v>
      </c>
      <c r="K255" s="5">
        <v>0</v>
      </c>
      <c r="L255" s="25"/>
      <c r="M255" s="11">
        <v>26564.06</v>
      </c>
      <c r="N255" s="25"/>
      <c r="O255" s="4">
        <v>33435.94</v>
      </c>
      <c r="P255" s="3">
        <v>0.55726600000000004</v>
      </c>
    </row>
    <row r="256" spans="1:16" customFormat="1" x14ac:dyDescent="0.2">
      <c r="A256" s="2" t="s">
        <v>322</v>
      </c>
      <c r="B256" s="2" t="s">
        <v>139</v>
      </c>
      <c r="C256" s="2" t="s">
        <v>160</v>
      </c>
      <c r="D256" s="2" t="s">
        <v>159</v>
      </c>
      <c r="E256" s="2" t="s">
        <v>162</v>
      </c>
      <c r="F256" s="11">
        <v>0</v>
      </c>
      <c r="G256" s="11">
        <v>0</v>
      </c>
      <c r="H256" s="11">
        <v>0</v>
      </c>
      <c r="I256" s="4">
        <v>743.81</v>
      </c>
      <c r="J256" s="4">
        <v>0</v>
      </c>
      <c r="K256" s="5">
        <v>0</v>
      </c>
      <c r="L256" s="25"/>
      <c r="M256" s="11">
        <v>743.81</v>
      </c>
      <c r="N256" s="25"/>
      <c r="O256" s="4">
        <v>-743.81</v>
      </c>
      <c r="P256" s="3">
        <v>0</v>
      </c>
    </row>
  </sheetData>
  <autoFilter ref="A11:P256" xr:uid="{00000000-0009-0000-0000-00000B000000}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0EACB-3C8F-4D73-AB1C-E1F58830840C}">
  <dimension ref="A1:A6"/>
  <sheetViews>
    <sheetView workbookViewId="0">
      <selection activeCell="F32" sqref="F32"/>
    </sheetView>
  </sheetViews>
  <sheetFormatPr defaultRowHeight="12.75" x14ac:dyDescent="0.2"/>
  <sheetData>
    <row r="1" spans="1:1" x14ac:dyDescent="0.2">
      <c r="A1" t="s">
        <v>828</v>
      </c>
    </row>
    <row r="2" spans="1:1" x14ac:dyDescent="0.2">
      <c r="A2" t="s">
        <v>829</v>
      </c>
    </row>
    <row r="3" spans="1:1" x14ac:dyDescent="0.2">
      <c r="A3" t="s">
        <v>830</v>
      </c>
    </row>
    <row r="4" spans="1:1" x14ac:dyDescent="0.2">
      <c r="A4" t="s">
        <v>831</v>
      </c>
    </row>
    <row r="5" spans="1:1" x14ac:dyDescent="0.2">
      <c r="A5" t="s">
        <v>832</v>
      </c>
    </row>
    <row r="6" spans="1:1" x14ac:dyDescent="0.2">
      <c r="A6" t="s">
        <v>833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6"/>
  <sheetViews>
    <sheetView workbookViewId="0">
      <selection activeCell="D15" sqref="A15:XFD15"/>
    </sheetView>
  </sheetViews>
  <sheetFormatPr defaultColWidth="8" defaultRowHeight="12" customHeight="1" x14ac:dyDescent="0.2"/>
  <cols>
    <col min="1" max="18" width="23.42578125" customWidth="1"/>
  </cols>
  <sheetData>
    <row r="1" spans="1:18" ht="12" customHeight="1" x14ac:dyDescent="0.2">
      <c r="A1" s="32" t="s">
        <v>428</v>
      </c>
      <c r="B1" s="32" t="s">
        <v>32</v>
      </c>
      <c r="C1" s="32" t="s">
        <v>25</v>
      </c>
      <c r="D1" s="32" t="s">
        <v>324</v>
      </c>
      <c r="E1" s="32" t="s">
        <v>391</v>
      </c>
      <c r="F1" s="32" t="s">
        <v>392</v>
      </c>
      <c r="G1" s="32" t="s">
        <v>393</v>
      </c>
      <c r="H1" s="32" t="s">
        <v>394</v>
      </c>
      <c r="I1" s="32" t="s">
        <v>395</v>
      </c>
      <c r="J1" s="32" t="s">
        <v>396</v>
      </c>
      <c r="K1" s="32" t="s">
        <v>5</v>
      </c>
      <c r="L1" s="32" t="s">
        <v>397</v>
      </c>
      <c r="M1" s="32" t="s">
        <v>4</v>
      </c>
      <c r="N1" s="32" t="s">
        <v>398</v>
      </c>
      <c r="O1" s="32" t="s">
        <v>399</v>
      </c>
      <c r="P1" s="32" t="s">
        <v>400</v>
      </c>
      <c r="Q1" s="32" t="s">
        <v>401</v>
      </c>
      <c r="R1" s="32" t="s">
        <v>402</v>
      </c>
    </row>
    <row r="2" spans="1:18" ht="12" customHeight="1" x14ac:dyDescent="0.2">
      <c r="A2" s="6" t="s">
        <v>307</v>
      </c>
      <c r="B2" s="6" t="s">
        <v>141</v>
      </c>
      <c r="C2" s="6" t="s">
        <v>403</v>
      </c>
      <c r="D2" s="6" t="s">
        <v>404</v>
      </c>
      <c r="E2" s="6" t="s">
        <v>405</v>
      </c>
      <c r="F2" s="6" t="s">
        <v>406</v>
      </c>
      <c r="G2" s="6" t="s">
        <v>407</v>
      </c>
      <c r="H2" s="6" t="s">
        <v>159</v>
      </c>
      <c r="I2" s="6"/>
      <c r="J2" s="5">
        <v>10936.02</v>
      </c>
      <c r="K2" s="5">
        <v>1945</v>
      </c>
      <c r="L2" s="5">
        <v>0</v>
      </c>
      <c r="M2" s="5">
        <v>-1720.46</v>
      </c>
      <c r="N2" s="5">
        <v>-48.18</v>
      </c>
      <c r="O2" s="11">
        <v>11112.38</v>
      </c>
      <c r="P2" s="5">
        <v>0</v>
      </c>
      <c r="Q2" s="5">
        <v>0</v>
      </c>
      <c r="R2" s="5">
        <v>11112.38</v>
      </c>
    </row>
    <row r="3" spans="1:18" ht="12" customHeight="1" x14ac:dyDescent="0.2">
      <c r="A3" s="6" t="s">
        <v>308</v>
      </c>
      <c r="B3" s="6" t="s">
        <v>142</v>
      </c>
      <c r="C3" s="6" t="s">
        <v>408</v>
      </c>
      <c r="D3" s="6" t="s">
        <v>409</v>
      </c>
      <c r="E3" s="6" t="s">
        <v>405</v>
      </c>
      <c r="F3" s="6" t="s">
        <v>406</v>
      </c>
      <c r="G3" s="6" t="s">
        <v>407</v>
      </c>
      <c r="H3" s="6" t="s">
        <v>159</v>
      </c>
      <c r="I3" s="6"/>
      <c r="J3" s="5">
        <v>47798.98</v>
      </c>
      <c r="K3" s="5">
        <v>500</v>
      </c>
      <c r="L3" s="5">
        <v>0</v>
      </c>
      <c r="M3" s="5">
        <v>-4456.5600000000004</v>
      </c>
      <c r="N3" s="5">
        <v>-102.83</v>
      </c>
      <c r="O3" s="11">
        <v>43739.59</v>
      </c>
      <c r="P3" s="5">
        <v>0</v>
      </c>
      <c r="Q3" s="5">
        <v>0</v>
      </c>
      <c r="R3" s="5">
        <v>43739.59</v>
      </c>
    </row>
    <row r="4" spans="1:18" ht="12" customHeight="1" x14ac:dyDescent="0.2">
      <c r="A4" s="6" t="s">
        <v>310</v>
      </c>
      <c r="B4" s="6" t="s">
        <v>144</v>
      </c>
      <c r="C4" s="6" t="s">
        <v>410</v>
      </c>
      <c r="D4" s="6" t="s">
        <v>411</v>
      </c>
      <c r="E4" s="6" t="s">
        <v>405</v>
      </c>
      <c r="F4" s="6" t="s">
        <v>406</v>
      </c>
      <c r="G4" s="6" t="s">
        <v>407</v>
      </c>
      <c r="H4" s="6" t="s">
        <v>159</v>
      </c>
      <c r="I4" s="6"/>
      <c r="J4" s="5">
        <v>34928.32</v>
      </c>
      <c r="K4" s="5">
        <v>2175.8000000000002</v>
      </c>
      <c r="L4" s="5">
        <v>0</v>
      </c>
      <c r="M4" s="5">
        <v>-4389.7299999999996</v>
      </c>
      <c r="N4" s="5">
        <v>-122.92</v>
      </c>
      <c r="O4" s="11">
        <v>32591.47</v>
      </c>
      <c r="P4" s="5">
        <v>0</v>
      </c>
      <c r="Q4" s="5">
        <v>0</v>
      </c>
      <c r="R4" s="5">
        <v>32591.47</v>
      </c>
    </row>
    <row r="5" spans="1:18" ht="12" customHeight="1" x14ac:dyDescent="0.2">
      <c r="A5" s="6" t="s">
        <v>311</v>
      </c>
      <c r="B5" s="6" t="s">
        <v>145</v>
      </c>
      <c r="C5" s="6" t="s">
        <v>412</v>
      </c>
      <c r="D5" s="6" t="s">
        <v>413</v>
      </c>
      <c r="E5" s="6" t="s">
        <v>405</v>
      </c>
      <c r="F5" s="6" t="s">
        <v>406</v>
      </c>
      <c r="G5" s="6" t="s">
        <v>407</v>
      </c>
      <c r="H5" s="6" t="s">
        <v>159</v>
      </c>
      <c r="I5" s="6"/>
      <c r="J5" s="5">
        <v>73450.84</v>
      </c>
      <c r="K5" s="5">
        <v>0</v>
      </c>
      <c r="L5" s="5">
        <v>0</v>
      </c>
      <c r="M5" s="5">
        <v>-70063.77</v>
      </c>
      <c r="N5" s="5">
        <v>-1961.45</v>
      </c>
      <c r="O5" s="11">
        <v>1425.62</v>
      </c>
      <c r="P5" s="5">
        <v>0</v>
      </c>
      <c r="Q5" s="5">
        <v>0</v>
      </c>
      <c r="R5" s="5">
        <v>1425.62</v>
      </c>
    </row>
    <row r="6" spans="1:18" ht="12" customHeight="1" x14ac:dyDescent="0.2">
      <c r="A6" s="6" t="s">
        <v>312</v>
      </c>
      <c r="B6" s="6" t="s">
        <v>146</v>
      </c>
      <c r="C6" s="6" t="s">
        <v>412</v>
      </c>
      <c r="D6" s="6" t="s">
        <v>414</v>
      </c>
      <c r="E6" s="6" t="s">
        <v>405</v>
      </c>
      <c r="F6" s="6" t="s">
        <v>406</v>
      </c>
      <c r="G6" s="6" t="s">
        <v>407</v>
      </c>
      <c r="H6" s="6" t="s">
        <v>159</v>
      </c>
      <c r="I6" s="6"/>
      <c r="J6" s="5">
        <v>7766.59</v>
      </c>
      <c r="K6" s="5">
        <v>0</v>
      </c>
      <c r="L6" s="5">
        <v>5599.46</v>
      </c>
      <c r="M6" s="5">
        <v>-3546.9</v>
      </c>
      <c r="N6" s="5">
        <v>-99.31</v>
      </c>
      <c r="O6" s="11">
        <v>9719.84</v>
      </c>
      <c r="P6" s="5">
        <v>0</v>
      </c>
      <c r="Q6" s="5">
        <v>0</v>
      </c>
      <c r="R6" s="5">
        <v>9719.84</v>
      </c>
    </row>
    <row r="7" spans="1:18" ht="12" customHeight="1" x14ac:dyDescent="0.2">
      <c r="A7" s="6" t="s">
        <v>313</v>
      </c>
      <c r="B7" s="6" t="s">
        <v>147</v>
      </c>
      <c r="C7" s="6" t="s">
        <v>412</v>
      </c>
      <c r="D7" s="6" t="s">
        <v>415</v>
      </c>
      <c r="E7" s="6" t="s">
        <v>405</v>
      </c>
      <c r="F7" s="6" t="s">
        <v>406</v>
      </c>
      <c r="G7" s="6" t="s">
        <v>407</v>
      </c>
      <c r="H7" s="6" t="s">
        <v>159</v>
      </c>
      <c r="I7" s="6"/>
      <c r="J7" s="5">
        <v>4387.13</v>
      </c>
      <c r="K7" s="5">
        <v>100</v>
      </c>
      <c r="L7" s="5">
        <v>76466.720000000001</v>
      </c>
      <c r="M7" s="5">
        <v>-187.1</v>
      </c>
      <c r="N7" s="5">
        <v>-5.24</v>
      </c>
      <c r="O7" s="11">
        <v>80761.509999999995</v>
      </c>
      <c r="P7" s="5">
        <v>0</v>
      </c>
      <c r="Q7" s="5">
        <v>0</v>
      </c>
      <c r="R7" s="5">
        <v>80761.509999999995</v>
      </c>
    </row>
    <row r="8" spans="1:18" ht="12" customHeight="1" x14ac:dyDescent="0.2">
      <c r="A8" s="6" t="s">
        <v>314</v>
      </c>
      <c r="B8" s="6" t="s">
        <v>148</v>
      </c>
      <c r="C8" s="6" t="s">
        <v>412</v>
      </c>
      <c r="D8" s="6" t="s">
        <v>416</v>
      </c>
      <c r="E8" s="6" t="s">
        <v>405</v>
      </c>
      <c r="F8" s="6" t="s">
        <v>406</v>
      </c>
      <c r="G8" s="6" t="s">
        <v>407</v>
      </c>
      <c r="H8" s="6" t="s">
        <v>159</v>
      </c>
      <c r="I8" s="6"/>
      <c r="J8" s="5">
        <v>26466.720000000001</v>
      </c>
      <c r="K8" s="5">
        <v>808</v>
      </c>
      <c r="L8" s="5">
        <v>0</v>
      </c>
      <c r="M8" s="5">
        <v>0</v>
      </c>
      <c r="N8" s="5">
        <v>-26466.720000000001</v>
      </c>
      <c r="O8" s="11">
        <v>808</v>
      </c>
      <c r="P8" s="5">
        <v>0</v>
      </c>
      <c r="Q8" s="5">
        <v>0</v>
      </c>
      <c r="R8" s="5">
        <v>808</v>
      </c>
    </row>
    <row r="9" spans="1:18" ht="12" customHeight="1" x14ac:dyDescent="0.2">
      <c r="A9" s="6" t="s">
        <v>320</v>
      </c>
      <c r="B9" s="6" t="s">
        <v>149</v>
      </c>
      <c r="C9" s="6" t="s">
        <v>412</v>
      </c>
      <c r="D9" s="6" t="s">
        <v>417</v>
      </c>
      <c r="E9" s="6" t="s">
        <v>405</v>
      </c>
      <c r="F9" s="6" t="s">
        <v>406</v>
      </c>
      <c r="G9" s="6" t="s">
        <v>407</v>
      </c>
      <c r="H9" s="6" t="s">
        <v>159</v>
      </c>
      <c r="I9" s="6"/>
      <c r="J9" s="5">
        <v>3554.93</v>
      </c>
      <c r="K9" s="5">
        <v>0</v>
      </c>
      <c r="L9" s="5">
        <v>0</v>
      </c>
      <c r="M9" s="5">
        <v>0</v>
      </c>
      <c r="N9" s="5">
        <v>0</v>
      </c>
      <c r="O9" s="11">
        <v>3554.93</v>
      </c>
      <c r="P9" s="5">
        <v>0</v>
      </c>
      <c r="Q9" s="5">
        <v>0</v>
      </c>
      <c r="R9" s="5">
        <v>3554.93</v>
      </c>
    </row>
    <row r="10" spans="1:18" ht="12" customHeight="1" x14ac:dyDescent="0.2">
      <c r="A10" s="6" t="s">
        <v>321</v>
      </c>
      <c r="B10" s="6" t="s">
        <v>150</v>
      </c>
      <c r="C10" s="6" t="s">
        <v>412</v>
      </c>
      <c r="D10" s="6" t="s">
        <v>418</v>
      </c>
      <c r="E10" s="6" t="s">
        <v>405</v>
      </c>
      <c r="F10" s="6" t="s">
        <v>406</v>
      </c>
      <c r="G10" s="6" t="s">
        <v>407</v>
      </c>
      <c r="H10" s="6" t="s">
        <v>159</v>
      </c>
      <c r="I10" s="6"/>
      <c r="J10" s="5">
        <v>0</v>
      </c>
      <c r="K10" s="5">
        <v>1100</v>
      </c>
      <c r="L10" s="5">
        <v>0</v>
      </c>
      <c r="M10" s="5">
        <v>0</v>
      </c>
      <c r="N10" s="5">
        <v>0</v>
      </c>
      <c r="O10" s="11">
        <v>1100</v>
      </c>
      <c r="P10" s="5">
        <v>0</v>
      </c>
      <c r="Q10" s="5">
        <v>0</v>
      </c>
      <c r="R10" s="5">
        <v>1100</v>
      </c>
    </row>
    <row r="11" spans="1:18" ht="12.75" x14ac:dyDescent="0.2">
      <c r="A11" s="2" t="s">
        <v>298</v>
      </c>
      <c r="B11" s="2" t="s">
        <v>151</v>
      </c>
      <c r="C11" s="2" t="s">
        <v>419</v>
      </c>
      <c r="D11" s="2" t="s">
        <v>420</v>
      </c>
      <c r="E11" s="2" t="s">
        <v>405</v>
      </c>
      <c r="F11" s="2" t="s">
        <v>406</v>
      </c>
      <c r="G11" s="2" t="s">
        <v>407</v>
      </c>
      <c r="H11" s="2" t="s">
        <v>159</v>
      </c>
      <c r="I11" s="2"/>
      <c r="J11" s="5">
        <v>71690.710000000006</v>
      </c>
      <c r="K11" s="5">
        <v>0</v>
      </c>
      <c r="L11" s="5">
        <v>1000</v>
      </c>
      <c r="M11" s="5">
        <v>0</v>
      </c>
      <c r="N11" s="5">
        <v>0</v>
      </c>
      <c r="O11" s="11">
        <v>72690.710000000006</v>
      </c>
      <c r="P11" s="5">
        <v>0</v>
      </c>
      <c r="Q11" s="5">
        <v>0</v>
      </c>
      <c r="R11" s="5">
        <v>72690.710000000006</v>
      </c>
    </row>
    <row r="12" spans="1:18" ht="12.75" x14ac:dyDescent="0.2">
      <c r="A12" s="2" t="s">
        <v>299</v>
      </c>
      <c r="B12" s="2" t="s">
        <v>152</v>
      </c>
      <c r="C12" s="2" t="s">
        <v>421</v>
      </c>
      <c r="D12" s="2" t="s">
        <v>422</v>
      </c>
      <c r="E12" s="2" t="s">
        <v>405</v>
      </c>
      <c r="F12" s="2" t="s">
        <v>406</v>
      </c>
      <c r="G12" s="2" t="s">
        <v>407</v>
      </c>
      <c r="H12" s="2" t="s">
        <v>159</v>
      </c>
      <c r="I12" s="2"/>
      <c r="J12" s="5">
        <v>456486.56</v>
      </c>
      <c r="K12" s="5">
        <v>0</v>
      </c>
      <c r="L12" s="5">
        <v>101000</v>
      </c>
      <c r="M12" s="5">
        <v>-232052.87</v>
      </c>
      <c r="N12" s="5">
        <v>-5493.87</v>
      </c>
      <c r="O12" s="11">
        <v>319939.82</v>
      </c>
      <c r="P12" s="5">
        <v>0</v>
      </c>
      <c r="Q12" s="5">
        <v>0</v>
      </c>
      <c r="R12" s="5">
        <v>319939.82</v>
      </c>
    </row>
    <row r="13" spans="1:18" ht="12.75" x14ac:dyDescent="0.2">
      <c r="A13" s="2" t="s">
        <v>305</v>
      </c>
      <c r="B13" s="2" t="s">
        <v>153</v>
      </c>
      <c r="C13" s="2" t="s">
        <v>423</v>
      </c>
      <c r="D13" s="2" t="s">
        <v>424</v>
      </c>
      <c r="E13" s="2" t="s">
        <v>405</v>
      </c>
      <c r="F13" s="2" t="s">
        <v>406</v>
      </c>
      <c r="G13" s="2" t="s">
        <v>407</v>
      </c>
      <c r="H13" s="2" t="s">
        <v>159</v>
      </c>
      <c r="I13" s="2"/>
      <c r="J13" s="5">
        <v>1774285.69</v>
      </c>
      <c r="K13" s="5">
        <v>0</v>
      </c>
      <c r="L13" s="5">
        <v>44138</v>
      </c>
      <c r="M13" s="5">
        <v>-587334.41</v>
      </c>
      <c r="N13" s="5">
        <v>-12749.92</v>
      </c>
      <c r="O13" s="11">
        <v>1218339.3600000001</v>
      </c>
      <c r="P13" s="5">
        <v>0</v>
      </c>
      <c r="Q13" s="5">
        <v>0</v>
      </c>
      <c r="R13" s="5">
        <v>1218339.3600000001</v>
      </c>
    </row>
    <row r="14" spans="1:18" ht="12.75" x14ac:dyDescent="0.2">
      <c r="A14" s="2" t="s">
        <v>316</v>
      </c>
      <c r="B14" s="2" t="s">
        <v>155</v>
      </c>
      <c r="C14" s="2" t="s">
        <v>421</v>
      </c>
      <c r="D14" s="2" t="s">
        <v>425</v>
      </c>
      <c r="E14" s="2" t="s">
        <v>405</v>
      </c>
      <c r="F14" s="2" t="s">
        <v>406</v>
      </c>
      <c r="G14" s="2" t="s">
        <v>407</v>
      </c>
      <c r="H14" s="2" t="s">
        <v>159</v>
      </c>
      <c r="I14" s="2"/>
      <c r="J14" s="5">
        <v>214063.38</v>
      </c>
      <c r="K14" s="5">
        <v>0</v>
      </c>
      <c r="L14" s="5">
        <v>25000</v>
      </c>
      <c r="M14" s="5">
        <v>-7327.48</v>
      </c>
      <c r="N14" s="5">
        <v>-205.16</v>
      </c>
      <c r="O14" s="11">
        <v>231530.74</v>
      </c>
      <c r="P14" s="5">
        <v>0</v>
      </c>
      <c r="Q14" s="5">
        <v>0</v>
      </c>
      <c r="R14" s="5">
        <v>231530.74</v>
      </c>
    </row>
    <row r="15" spans="1:18" ht="12.75" x14ac:dyDescent="0.2">
      <c r="A15" s="2" t="s">
        <v>317</v>
      </c>
      <c r="B15" s="2" t="s">
        <v>156</v>
      </c>
      <c r="C15" s="2" t="s">
        <v>419</v>
      </c>
      <c r="D15" s="2" t="s">
        <v>426</v>
      </c>
      <c r="E15" s="2" t="s">
        <v>405</v>
      </c>
      <c r="F15" s="2" t="s">
        <v>406</v>
      </c>
      <c r="G15" s="2" t="s">
        <v>407</v>
      </c>
      <c r="H15" s="2" t="s">
        <v>159</v>
      </c>
      <c r="I15" s="2"/>
      <c r="J15" s="5">
        <v>621024.35</v>
      </c>
      <c r="K15" s="5">
        <v>0</v>
      </c>
      <c r="L15" s="5">
        <v>0</v>
      </c>
      <c r="M15" s="5">
        <v>-6583.2</v>
      </c>
      <c r="N15" s="5">
        <v>-184.33</v>
      </c>
      <c r="O15" s="11">
        <v>614256.81999999995</v>
      </c>
      <c r="P15" s="5">
        <v>0</v>
      </c>
      <c r="Q15" s="5">
        <v>0</v>
      </c>
      <c r="R15" s="5">
        <v>614256.81999999995</v>
      </c>
    </row>
    <row r="16" spans="1:18" ht="12.75" x14ac:dyDescent="0.2">
      <c r="A16" s="2" t="s">
        <v>319</v>
      </c>
      <c r="B16" s="2" t="s">
        <v>157</v>
      </c>
      <c r="C16" s="2" t="s">
        <v>421</v>
      </c>
      <c r="D16" s="2" t="s">
        <v>427</v>
      </c>
      <c r="E16" s="2" t="s">
        <v>405</v>
      </c>
      <c r="F16" s="2" t="s">
        <v>406</v>
      </c>
      <c r="G16" s="2" t="s">
        <v>407</v>
      </c>
      <c r="H16" s="2" t="s">
        <v>159</v>
      </c>
      <c r="I16" s="2"/>
      <c r="J16" s="5">
        <v>39731.51</v>
      </c>
      <c r="K16" s="5">
        <v>0</v>
      </c>
      <c r="L16" s="5">
        <v>7250</v>
      </c>
      <c r="M16" s="5">
        <v>0</v>
      </c>
      <c r="N16" s="5">
        <v>0</v>
      </c>
      <c r="O16" s="11">
        <v>46981.51</v>
      </c>
      <c r="P16" s="5">
        <v>0</v>
      </c>
      <c r="Q16" s="5">
        <v>0</v>
      </c>
      <c r="R16" s="5">
        <v>46981.51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31"/>
  <sheetViews>
    <sheetView workbookViewId="0">
      <selection activeCell="F21" sqref="F21"/>
    </sheetView>
  </sheetViews>
  <sheetFormatPr defaultColWidth="8.85546875" defaultRowHeight="12.75" x14ac:dyDescent="0.2"/>
  <cols>
    <col min="1" max="1" width="10.5703125" style="1" bestFit="1" customWidth="1"/>
    <col min="2" max="2" width="16.5703125" style="1" bestFit="1" customWidth="1"/>
    <col min="3" max="3" width="20.28515625" style="1" bestFit="1" customWidth="1"/>
    <col min="4" max="4" width="9.7109375" style="1" bestFit="1" customWidth="1"/>
    <col min="5" max="5" width="9.7109375" style="1" customWidth="1"/>
    <col min="6" max="6" width="13.7109375" style="1" bestFit="1" customWidth="1"/>
    <col min="7" max="7" width="5" style="1" bestFit="1" customWidth="1"/>
    <col min="8" max="8" width="11.28515625" style="1" bestFit="1" customWidth="1"/>
    <col min="9" max="9" width="8.7109375" style="1" bestFit="1" customWidth="1"/>
    <col min="10" max="10" width="12.85546875" style="1" bestFit="1" customWidth="1"/>
    <col min="11" max="11" width="7" style="1" bestFit="1" customWidth="1"/>
    <col min="12" max="12" width="6.5703125" style="1" bestFit="1" customWidth="1"/>
    <col min="13" max="14" width="21.28515625" style="1" customWidth="1"/>
    <col min="15" max="15" width="15.85546875" style="1" customWidth="1"/>
    <col min="16" max="16" width="12.7109375" style="1" bestFit="1" customWidth="1"/>
    <col min="17" max="16384" width="8.85546875" style="1"/>
  </cols>
  <sheetData>
    <row r="1" spans="1:16" s="23" customFormat="1" ht="37.9" customHeight="1" x14ac:dyDescent="0.2">
      <c r="A1" s="23" t="s">
        <v>32</v>
      </c>
      <c r="B1" s="23" t="s">
        <v>285</v>
      </c>
      <c r="C1" s="23" t="s">
        <v>286</v>
      </c>
      <c r="D1" s="23" t="s">
        <v>296</v>
      </c>
      <c r="E1" s="23" t="s">
        <v>439</v>
      </c>
      <c r="F1" s="23" t="s">
        <v>288</v>
      </c>
      <c r="G1" s="23" t="s">
        <v>2</v>
      </c>
      <c r="H1" s="23" t="s">
        <v>289</v>
      </c>
      <c r="I1" s="23" t="s">
        <v>290</v>
      </c>
      <c r="J1" s="23" t="s">
        <v>291</v>
      </c>
      <c r="K1" s="23" t="s">
        <v>292</v>
      </c>
      <c r="L1" s="23" t="s">
        <v>293</v>
      </c>
      <c r="M1" s="23" t="s">
        <v>282</v>
      </c>
      <c r="N1" s="23" t="s">
        <v>281</v>
      </c>
      <c r="O1" s="23" t="s">
        <v>283</v>
      </c>
      <c r="P1" s="23" t="s">
        <v>294</v>
      </c>
    </row>
    <row r="2" spans="1:16" x14ac:dyDescent="0.2">
      <c r="A2" s="1">
        <f>'Budget to Actual'!$C$2</f>
        <v>0</v>
      </c>
      <c r="B2" s="21" t="s">
        <v>4</v>
      </c>
      <c r="C2" s="1" t="s">
        <v>28</v>
      </c>
      <c r="P2" s="1" t="e">
        <f>#REF!</f>
        <v>#REF!</v>
      </c>
    </row>
    <row r="3" spans="1:16" x14ac:dyDescent="0.2">
      <c r="A3" s="1">
        <f>'Budget to Actual'!$C$2</f>
        <v>0</v>
      </c>
      <c r="B3" s="21" t="s">
        <v>4</v>
      </c>
      <c r="C3" s="1" t="s">
        <v>1</v>
      </c>
      <c r="P3" s="1" t="e">
        <f>#REF!</f>
        <v>#REF!</v>
      </c>
    </row>
    <row r="4" spans="1:16" x14ac:dyDescent="0.2">
      <c r="A4" s="1">
        <f>'Budget to Actual'!$C$2</f>
        <v>0</v>
      </c>
      <c r="B4" s="21" t="s">
        <v>4</v>
      </c>
      <c r="C4" s="1" t="s">
        <v>27</v>
      </c>
      <c r="P4" s="1" t="e">
        <f>#REF!</f>
        <v>#REF!</v>
      </c>
    </row>
    <row r="5" spans="1:16" x14ac:dyDescent="0.2">
      <c r="A5" s="1">
        <f>'Budget to Actual'!$C$2</f>
        <v>0</v>
      </c>
      <c r="B5" s="21" t="s">
        <v>4</v>
      </c>
      <c r="C5" s="1" t="s">
        <v>29</v>
      </c>
      <c r="P5" s="1" t="e">
        <f>#REF!</f>
        <v>#REF!</v>
      </c>
    </row>
    <row r="6" spans="1:16" x14ac:dyDescent="0.2">
      <c r="A6" s="1">
        <f>'Budget to Actual'!$C$2</f>
        <v>0</v>
      </c>
      <c r="B6" s="21" t="s">
        <v>33</v>
      </c>
      <c r="C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P6" s="1" t="e">
        <f>#REF!</f>
        <v>#REF!</v>
      </c>
    </row>
    <row r="7" spans="1:16" x14ac:dyDescent="0.2">
      <c r="A7" s="1">
        <f>'Budget to Actual'!$C$2</f>
        <v>0</v>
      </c>
      <c r="B7" s="21" t="s">
        <v>33</v>
      </c>
      <c r="C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P7" s="1" t="e">
        <f>#REF!</f>
        <v>#REF!</v>
      </c>
    </row>
    <row r="8" spans="1:16" x14ac:dyDescent="0.2">
      <c r="A8" s="1">
        <f>'Budget to Actual'!$C$2</f>
        <v>0</v>
      </c>
      <c r="B8" s="21" t="s">
        <v>33</v>
      </c>
      <c r="C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P8" s="1" t="e">
        <f>#REF!</f>
        <v>#REF!</v>
      </c>
    </row>
    <row r="9" spans="1:16" x14ac:dyDescent="0.2">
      <c r="A9" s="1">
        <f>'Budget to Actual'!$C$2</f>
        <v>0</v>
      </c>
      <c r="B9" s="21" t="s">
        <v>33</v>
      </c>
      <c r="C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P9" s="1" t="e">
        <f>#REF!</f>
        <v>#REF!</v>
      </c>
    </row>
    <row r="10" spans="1:16" x14ac:dyDescent="0.2">
      <c r="A10" s="1">
        <f>'Budget to Actual'!$C$2</f>
        <v>0</v>
      </c>
      <c r="B10" s="21" t="s">
        <v>33</v>
      </c>
      <c r="C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P10" s="1" t="e">
        <f>#REF!</f>
        <v>#REF!</v>
      </c>
    </row>
    <row r="11" spans="1:16" x14ac:dyDescent="0.2">
      <c r="A11" s="1">
        <f>'Budget to Actual'!$C$2</f>
        <v>0</v>
      </c>
      <c r="B11" s="21" t="s">
        <v>33</v>
      </c>
      <c r="C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P11" s="1" t="e">
        <f>#REF!</f>
        <v>#REF!</v>
      </c>
    </row>
    <row r="12" spans="1:16" x14ac:dyDescent="0.2">
      <c r="A12" s="1">
        <f>'Budget to Actual'!$C$2</f>
        <v>0</v>
      </c>
      <c r="B12" s="21" t="s">
        <v>33</v>
      </c>
      <c r="C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P12" s="1" t="e">
        <f>#REF!</f>
        <v>#REF!</v>
      </c>
    </row>
    <row r="13" spans="1:16" x14ac:dyDescent="0.2">
      <c r="A13" s="1">
        <f>'Budget to Actual'!$C$2</f>
        <v>0</v>
      </c>
      <c r="B13" s="21" t="s">
        <v>33</v>
      </c>
      <c r="C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P13" s="1" t="e">
        <f>#REF!</f>
        <v>#REF!</v>
      </c>
    </row>
    <row r="14" spans="1:16" x14ac:dyDescent="0.2">
      <c r="A14" s="1">
        <f>'Budget to Actual'!$C$2</f>
        <v>0</v>
      </c>
      <c r="B14" s="21" t="s">
        <v>33</v>
      </c>
      <c r="C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P14" s="1" t="e">
        <f>#REF!</f>
        <v>#REF!</v>
      </c>
    </row>
    <row r="15" spans="1:16" x14ac:dyDescent="0.2">
      <c r="A15" s="1">
        <f>'Budget to Actual'!$C$2</f>
        <v>0</v>
      </c>
      <c r="B15" s="21" t="s">
        <v>33</v>
      </c>
      <c r="C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P15" s="1" t="e">
        <f>#REF!</f>
        <v>#REF!</v>
      </c>
    </row>
    <row r="16" spans="1:16" x14ac:dyDescent="0.2">
      <c r="A16" s="1">
        <f>'Budget to Actual'!$C$2</f>
        <v>0</v>
      </c>
      <c r="B16" s="21" t="s">
        <v>33</v>
      </c>
      <c r="C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P16" s="1" t="e">
        <f>#REF!</f>
        <v>#REF!</v>
      </c>
    </row>
    <row r="17" spans="1:16" x14ac:dyDescent="0.2">
      <c r="A17" s="1">
        <f>'Budget to Actual'!$C$2</f>
        <v>0</v>
      </c>
      <c r="B17" s="21" t="s">
        <v>33</v>
      </c>
      <c r="C17" s="1" t="e">
        <f>#REF!</f>
        <v>#REF!</v>
      </c>
      <c r="E17" s="1" t="e">
        <f>#REF!</f>
        <v>#REF!</v>
      </c>
      <c r="F17" s="1" t="e">
        <f>#REF!</f>
        <v>#REF!</v>
      </c>
      <c r="G17" s="1" t="e">
        <f>#REF!</f>
        <v>#REF!</v>
      </c>
      <c r="H17" s="1" t="e">
        <f>#REF!</f>
        <v>#REF!</v>
      </c>
      <c r="I17" s="1" t="e">
        <f>#REF!</f>
        <v>#REF!</v>
      </c>
      <c r="J17" s="1" t="e">
        <f>#REF!</f>
        <v>#REF!</v>
      </c>
      <c r="K17" s="1" t="e">
        <f>#REF!</f>
        <v>#REF!</v>
      </c>
      <c r="L17" s="1" t="e">
        <f>#REF!</f>
        <v>#REF!</v>
      </c>
      <c r="P17" s="1" t="e">
        <f>#REF!</f>
        <v>#REF!</v>
      </c>
    </row>
    <row r="18" spans="1:16" x14ac:dyDescent="0.2">
      <c r="A18" s="1">
        <f>'Budget to Actual'!$C$2</f>
        <v>0</v>
      </c>
      <c r="B18" s="21" t="s">
        <v>33</v>
      </c>
      <c r="C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P18" s="1" t="e">
        <f>#REF!</f>
        <v>#REF!</v>
      </c>
    </row>
    <row r="19" spans="1:16" x14ac:dyDescent="0.2">
      <c r="A19" s="1">
        <f>'Budget to Actual'!$C$2</f>
        <v>0</v>
      </c>
      <c r="B19" s="21" t="s">
        <v>33</v>
      </c>
      <c r="C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P19" s="1" t="e">
        <f>#REF!</f>
        <v>#REF!</v>
      </c>
    </row>
    <row r="20" spans="1:16" x14ac:dyDescent="0.2">
      <c r="A20" s="1">
        <f>'Budget to Actual'!$C$2</f>
        <v>0</v>
      </c>
      <c r="B20" s="21" t="s">
        <v>33</v>
      </c>
      <c r="C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P20" s="1" t="e">
        <f>#REF!</f>
        <v>#REF!</v>
      </c>
    </row>
    <row r="21" spans="1:16" x14ac:dyDescent="0.2">
      <c r="A21" s="1">
        <f>'Budget to Actual'!$C$2</f>
        <v>0</v>
      </c>
      <c r="B21" s="21" t="s">
        <v>33</v>
      </c>
      <c r="C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P21" s="1" t="e">
        <f>#REF!</f>
        <v>#REF!</v>
      </c>
    </row>
    <row r="22" spans="1:16" x14ac:dyDescent="0.2">
      <c r="A22" s="1">
        <f>'Budget to Actual'!$C$2</f>
        <v>0</v>
      </c>
      <c r="B22" s="21" t="s">
        <v>33</v>
      </c>
      <c r="C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P22" s="1" t="e">
        <f>#REF!</f>
        <v>#REF!</v>
      </c>
    </row>
    <row r="23" spans="1:16" x14ac:dyDescent="0.2">
      <c r="A23" s="1">
        <f>'Budget to Actual'!$C$2</f>
        <v>0</v>
      </c>
      <c r="B23" s="21" t="s">
        <v>33</v>
      </c>
      <c r="C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P23" s="1" t="e">
        <f>#REF!</f>
        <v>#REF!</v>
      </c>
    </row>
    <row r="24" spans="1:16" x14ac:dyDescent="0.2">
      <c r="A24" s="1">
        <f>'Budget to Actual'!$C$2</f>
        <v>0</v>
      </c>
      <c r="B24" s="21" t="s">
        <v>33</v>
      </c>
      <c r="C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P24" s="1" t="e">
        <f>#REF!</f>
        <v>#REF!</v>
      </c>
    </row>
    <row r="25" spans="1:16" x14ac:dyDescent="0.2">
      <c r="A25" s="1">
        <f>'Budget to Actual'!$C$2</f>
        <v>0</v>
      </c>
      <c r="B25" s="21" t="s">
        <v>33</v>
      </c>
      <c r="C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P25" s="1" t="e">
        <f>#REF!</f>
        <v>#REF!</v>
      </c>
    </row>
    <row r="26" spans="1:16" x14ac:dyDescent="0.2">
      <c r="A26" s="1">
        <f>'Budget to Actual'!$C$2</f>
        <v>0</v>
      </c>
      <c r="B26" s="21" t="s">
        <v>295</v>
      </c>
      <c r="C26" s="1" t="e">
        <f>#REF!</f>
        <v>#REF!</v>
      </c>
      <c r="D26" s="1" t="e">
        <f>#REF!</f>
        <v>#REF!</v>
      </c>
      <c r="G26" s="22"/>
      <c r="K26" s="22" t="e">
        <f>#REF!</f>
        <v>#REF!</v>
      </c>
      <c r="L26" s="22" t="e">
        <f>#REF!</f>
        <v>#REF!</v>
      </c>
      <c r="M26" s="1" t="e">
        <f>#REF!</f>
        <v>#REF!</v>
      </c>
      <c r="N26" s="22" t="e">
        <f>#REF!</f>
        <v>#REF!</v>
      </c>
      <c r="O26" s="1" t="e">
        <f>#REF!</f>
        <v>#REF!</v>
      </c>
      <c r="P26" s="1" t="e">
        <f>#REF!</f>
        <v>#REF!</v>
      </c>
    </row>
    <row r="27" spans="1:16" x14ac:dyDescent="0.2">
      <c r="A27" s="1">
        <f>'Budget to Actual'!$C$2</f>
        <v>0</v>
      </c>
      <c r="B27" s="21" t="s">
        <v>295</v>
      </c>
      <c r="C27" s="1" t="e">
        <f>#REF!</f>
        <v>#REF!</v>
      </c>
      <c r="D27" s="1" t="e">
        <f>#REF!</f>
        <v>#REF!</v>
      </c>
      <c r="G27" s="22"/>
      <c r="K27" s="22" t="e">
        <f>#REF!</f>
        <v>#REF!</v>
      </c>
      <c r="L27" s="22" t="e">
        <f>#REF!</f>
        <v>#REF!</v>
      </c>
      <c r="M27" s="1" t="e">
        <f>#REF!</f>
        <v>#REF!</v>
      </c>
      <c r="N27" s="22" t="e">
        <f>#REF!</f>
        <v>#REF!</v>
      </c>
      <c r="O27" s="1" t="e">
        <f>#REF!</f>
        <v>#REF!</v>
      </c>
      <c r="P27" s="1" t="e">
        <f>#REF!</f>
        <v>#REF!</v>
      </c>
    </row>
    <row r="28" spans="1:16" x14ac:dyDescent="0.2">
      <c r="A28" s="1">
        <f>'Budget to Actual'!$C$2</f>
        <v>0</v>
      </c>
      <c r="B28" s="21" t="s">
        <v>295</v>
      </c>
      <c r="C28" s="1" t="e">
        <f>#REF!</f>
        <v>#REF!</v>
      </c>
      <c r="D28" s="1" t="e">
        <f>#REF!</f>
        <v>#REF!</v>
      </c>
      <c r="G28" s="22"/>
      <c r="K28" s="22" t="e">
        <f>#REF!</f>
        <v>#REF!</v>
      </c>
      <c r="L28" s="22" t="e">
        <f>#REF!</f>
        <v>#REF!</v>
      </c>
      <c r="M28" s="1" t="e">
        <f>#REF!</f>
        <v>#REF!</v>
      </c>
      <c r="N28" s="22" t="e">
        <f>#REF!</f>
        <v>#REF!</v>
      </c>
      <c r="O28" s="1" t="e">
        <f>#REF!</f>
        <v>#REF!</v>
      </c>
      <c r="P28" s="1" t="e">
        <f>#REF!</f>
        <v>#REF!</v>
      </c>
    </row>
    <row r="29" spans="1:16" x14ac:dyDescent="0.2">
      <c r="A29" s="1">
        <f>'Budget to Actual'!$C$2</f>
        <v>0</v>
      </c>
      <c r="B29" s="21" t="s">
        <v>295</v>
      </c>
      <c r="C29" s="1" t="e">
        <f>#REF!</f>
        <v>#REF!</v>
      </c>
      <c r="D29" s="1" t="e">
        <f>#REF!</f>
        <v>#REF!</v>
      </c>
      <c r="G29" s="22"/>
      <c r="K29" s="22" t="e">
        <f>#REF!</f>
        <v>#REF!</v>
      </c>
      <c r="L29" s="22" t="e">
        <f>#REF!</f>
        <v>#REF!</v>
      </c>
      <c r="M29" s="1" t="e">
        <f>#REF!</f>
        <v>#REF!</v>
      </c>
      <c r="N29" s="22" t="e">
        <f>#REF!</f>
        <v>#REF!</v>
      </c>
      <c r="O29" s="1" t="e">
        <f>#REF!</f>
        <v>#REF!</v>
      </c>
      <c r="P29" s="1" t="e">
        <f>#REF!</f>
        <v>#REF!</v>
      </c>
    </row>
    <row r="30" spans="1:16" x14ac:dyDescent="0.2">
      <c r="A30" s="1">
        <f>'Budget to Actual'!$C$2</f>
        <v>0</v>
      </c>
      <c r="B30" s="21" t="s">
        <v>295</v>
      </c>
      <c r="C30" s="1" t="e">
        <f>#REF!</f>
        <v>#REF!</v>
      </c>
      <c r="D30" s="1" t="e">
        <f>#REF!</f>
        <v>#REF!</v>
      </c>
      <c r="G30" s="22"/>
      <c r="K30" s="22" t="e">
        <f>#REF!</f>
        <v>#REF!</v>
      </c>
      <c r="L30" s="22" t="e">
        <f>#REF!</f>
        <v>#REF!</v>
      </c>
      <c r="M30" s="1" t="e">
        <f>#REF!</f>
        <v>#REF!</v>
      </c>
      <c r="N30" s="22" t="e">
        <f>#REF!</f>
        <v>#REF!</v>
      </c>
      <c r="O30" s="1" t="e">
        <f>#REF!</f>
        <v>#REF!</v>
      </c>
      <c r="P30" s="1" t="e">
        <f>#REF!</f>
        <v>#REF!</v>
      </c>
    </row>
    <row r="31" spans="1:16" x14ac:dyDescent="0.2">
      <c r="A31" s="1">
        <f>'Budget to Actual'!$C$2</f>
        <v>0</v>
      </c>
      <c r="B31" s="21" t="s">
        <v>295</v>
      </c>
      <c r="C31" s="1" t="e">
        <f>#REF!</f>
        <v>#REF!</v>
      </c>
      <c r="D31" s="1" t="e">
        <f>#REF!</f>
        <v>#REF!</v>
      </c>
      <c r="G31" s="22"/>
      <c r="K31" s="22" t="e">
        <f>#REF!</f>
        <v>#REF!</v>
      </c>
      <c r="L31" s="22" t="e">
        <f>#REF!</f>
        <v>#REF!</v>
      </c>
      <c r="M31" s="1" t="e">
        <f>#REF!</f>
        <v>#REF!</v>
      </c>
      <c r="N31" s="22" t="e">
        <f>#REF!</f>
        <v>#REF!</v>
      </c>
      <c r="O31" s="1" t="e">
        <f>#REF!</f>
        <v>#REF!</v>
      </c>
      <c r="P31" s="1" t="e">
        <f>#REF!</f>
        <v>#REF!</v>
      </c>
    </row>
    <row r="32" spans="1:16" x14ac:dyDescent="0.2">
      <c r="A32" s="1">
        <f>'Budget to Actual'!$C$2</f>
        <v>0</v>
      </c>
      <c r="B32" s="21" t="s">
        <v>295</v>
      </c>
      <c r="C32" s="1" t="e">
        <f>#REF!</f>
        <v>#REF!</v>
      </c>
      <c r="D32" s="1" t="e">
        <f>#REF!</f>
        <v>#REF!</v>
      </c>
      <c r="G32" s="22"/>
      <c r="K32" s="22" t="e">
        <f>#REF!</f>
        <v>#REF!</v>
      </c>
      <c r="L32" s="22" t="e">
        <f>#REF!</f>
        <v>#REF!</v>
      </c>
      <c r="M32" s="1" t="e">
        <f>#REF!</f>
        <v>#REF!</v>
      </c>
      <c r="N32" s="22" t="e">
        <f>#REF!</f>
        <v>#REF!</v>
      </c>
      <c r="O32" s="1" t="e">
        <f>#REF!</f>
        <v>#REF!</v>
      </c>
      <c r="P32" s="1" t="e">
        <f>#REF!</f>
        <v>#REF!</v>
      </c>
    </row>
    <row r="33" spans="1:16" x14ac:dyDescent="0.2">
      <c r="A33" s="1">
        <f>'Budget to Actual'!$C$2</f>
        <v>0</v>
      </c>
      <c r="B33" s="21" t="s">
        <v>295</v>
      </c>
      <c r="C33" s="1" t="e">
        <f>#REF!</f>
        <v>#REF!</v>
      </c>
      <c r="D33" s="1" t="e">
        <f>#REF!</f>
        <v>#REF!</v>
      </c>
      <c r="G33" s="22"/>
      <c r="K33" s="22" t="e">
        <f>#REF!</f>
        <v>#REF!</v>
      </c>
      <c r="L33" s="22" t="e">
        <f>#REF!</f>
        <v>#REF!</v>
      </c>
      <c r="M33" s="1" t="e">
        <f>#REF!</f>
        <v>#REF!</v>
      </c>
      <c r="N33" s="22" t="e">
        <f>#REF!</f>
        <v>#REF!</v>
      </c>
      <c r="O33" s="1" t="e">
        <f>#REF!</f>
        <v>#REF!</v>
      </c>
      <c r="P33" s="1" t="e">
        <f>#REF!</f>
        <v>#REF!</v>
      </c>
    </row>
    <row r="34" spans="1:16" x14ac:dyDescent="0.2">
      <c r="A34" s="1">
        <f>'Budget to Actual'!$C$2</f>
        <v>0</v>
      </c>
      <c r="B34" s="21" t="s">
        <v>295</v>
      </c>
      <c r="C34" s="1" t="e">
        <f>#REF!</f>
        <v>#REF!</v>
      </c>
      <c r="D34" s="1" t="e">
        <f>#REF!</f>
        <v>#REF!</v>
      </c>
      <c r="G34" s="22"/>
      <c r="K34" s="22" t="e">
        <f>#REF!</f>
        <v>#REF!</v>
      </c>
      <c r="L34" s="22" t="e">
        <f>#REF!</f>
        <v>#REF!</v>
      </c>
      <c r="M34" s="1" t="e">
        <f>#REF!</f>
        <v>#REF!</v>
      </c>
      <c r="N34" s="22" t="e">
        <f>#REF!</f>
        <v>#REF!</v>
      </c>
      <c r="O34" s="1" t="e">
        <f>#REF!</f>
        <v>#REF!</v>
      </c>
      <c r="P34" s="1" t="e">
        <f>#REF!</f>
        <v>#REF!</v>
      </c>
    </row>
    <row r="35" spans="1:16" x14ac:dyDescent="0.2">
      <c r="A35" s="1">
        <f>'Budget to Actual'!$C$2</f>
        <v>0</v>
      </c>
      <c r="B35" s="21" t="s">
        <v>295</v>
      </c>
      <c r="C35" s="1" t="e">
        <f>#REF!</f>
        <v>#REF!</v>
      </c>
      <c r="D35" s="1" t="e">
        <f>#REF!</f>
        <v>#REF!</v>
      </c>
      <c r="G35" s="22"/>
      <c r="K35" s="22" t="e">
        <f>#REF!</f>
        <v>#REF!</v>
      </c>
      <c r="L35" s="22" t="e">
        <f>#REF!</f>
        <v>#REF!</v>
      </c>
      <c r="M35" s="1" t="e">
        <f>#REF!</f>
        <v>#REF!</v>
      </c>
      <c r="N35" s="22" t="e">
        <f>#REF!</f>
        <v>#REF!</v>
      </c>
      <c r="O35" s="1" t="e">
        <f>#REF!</f>
        <v>#REF!</v>
      </c>
      <c r="P35" s="1" t="e">
        <f>#REF!</f>
        <v>#REF!</v>
      </c>
    </row>
    <row r="36" spans="1:16" x14ac:dyDescent="0.2">
      <c r="A36" s="1">
        <f>'Budget to Actual'!$C$2</f>
        <v>0</v>
      </c>
      <c r="B36" s="21" t="s">
        <v>295</v>
      </c>
      <c r="C36" s="1" t="e">
        <f>#REF!</f>
        <v>#REF!</v>
      </c>
      <c r="D36" s="1" t="e">
        <f>#REF!</f>
        <v>#REF!</v>
      </c>
      <c r="G36" s="22"/>
      <c r="K36" s="22" t="e">
        <f>#REF!</f>
        <v>#REF!</v>
      </c>
      <c r="L36" s="22" t="e">
        <f>#REF!</f>
        <v>#REF!</v>
      </c>
      <c r="M36" s="1" t="e">
        <f>#REF!</f>
        <v>#REF!</v>
      </c>
      <c r="N36" s="22" t="e">
        <f>#REF!</f>
        <v>#REF!</v>
      </c>
      <c r="O36" s="1" t="e">
        <f>#REF!</f>
        <v>#REF!</v>
      </c>
      <c r="P36" s="1" t="e">
        <f>#REF!</f>
        <v>#REF!</v>
      </c>
    </row>
    <row r="37" spans="1:16" x14ac:dyDescent="0.2">
      <c r="A37" s="1">
        <f>'Budget to Actual'!$C$2</f>
        <v>0</v>
      </c>
      <c r="B37" s="21" t="s">
        <v>295</v>
      </c>
      <c r="C37" s="1" t="e">
        <f>#REF!</f>
        <v>#REF!</v>
      </c>
      <c r="D37" s="1" t="e">
        <f>#REF!</f>
        <v>#REF!</v>
      </c>
      <c r="G37" s="22"/>
      <c r="K37" s="22" t="e">
        <f>#REF!</f>
        <v>#REF!</v>
      </c>
      <c r="L37" s="22" t="e">
        <f>#REF!</f>
        <v>#REF!</v>
      </c>
      <c r="M37" s="1" t="e">
        <f>#REF!</f>
        <v>#REF!</v>
      </c>
      <c r="N37" s="22" t="e">
        <f>#REF!</f>
        <v>#REF!</v>
      </c>
      <c r="O37" s="1" t="e">
        <f>#REF!</f>
        <v>#REF!</v>
      </c>
      <c r="P37" s="1" t="e">
        <f>#REF!</f>
        <v>#REF!</v>
      </c>
    </row>
    <row r="38" spans="1:16" x14ac:dyDescent="0.2">
      <c r="A38" s="1">
        <f>'Budget to Actual'!$C$2</f>
        <v>0</v>
      </c>
      <c r="B38" s="21" t="s">
        <v>295</v>
      </c>
      <c r="C38" s="1" t="e">
        <f>#REF!</f>
        <v>#REF!</v>
      </c>
      <c r="D38" s="1" t="e">
        <f>#REF!</f>
        <v>#REF!</v>
      </c>
      <c r="G38" s="22"/>
      <c r="K38" s="22" t="e">
        <f>#REF!</f>
        <v>#REF!</v>
      </c>
      <c r="L38" s="22" t="e">
        <f>#REF!</f>
        <v>#REF!</v>
      </c>
      <c r="M38" s="1" t="e">
        <f>#REF!</f>
        <v>#REF!</v>
      </c>
      <c r="N38" s="22" t="e">
        <f>#REF!</f>
        <v>#REF!</v>
      </c>
      <c r="O38" s="1" t="e">
        <f>#REF!</f>
        <v>#REF!</v>
      </c>
      <c r="P38" s="1" t="e">
        <f>#REF!</f>
        <v>#REF!</v>
      </c>
    </row>
    <row r="39" spans="1:16" x14ac:dyDescent="0.2">
      <c r="A39" s="1">
        <f>'Budget to Actual'!$C$2</f>
        <v>0</v>
      </c>
      <c r="B39" s="21" t="s">
        <v>295</v>
      </c>
      <c r="C39" s="1" t="e">
        <f>#REF!</f>
        <v>#REF!</v>
      </c>
      <c r="D39" s="1" t="e">
        <f>#REF!</f>
        <v>#REF!</v>
      </c>
      <c r="G39" s="22"/>
      <c r="K39" s="22" t="e">
        <f>#REF!</f>
        <v>#REF!</v>
      </c>
      <c r="L39" s="22" t="e">
        <f>#REF!</f>
        <v>#REF!</v>
      </c>
      <c r="M39" s="1" t="e">
        <f>#REF!</f>
        <v>#REF!</v>
      </c>
      <c r="N39" s="22" t="e">
        <f>#REF!</f>
        <v>#REF!</v>
      </c>
      <c r="O39" s="1" t="e">
        <f>#REF!</f>
        <v>#REF!</v>
      </c>
      <c r="P39" s="1" t="e">
        <f>#REF!</f>
        <v>#REF!</v>
      </c>
    </row>
    <row r="40" spans="1:16" x14ac:dyDescent="0.2">
      <c r="A40" s="1">
        <f>'Budget to Actual'!$C$2</f>
        <v>0</v>
      </c>
      <c r="B40" s="21" t="s">
        <v>295</v>
      </c>
      <c r="C40" s="1" t="e">
        <f>#REF!</f>
        <v>#REF!</v>
      </c>
      <c r="D40" s="1" t="e">
        <f>#REF!</f>
        <v>#REF!</v>
      </c>
      <c r="G40" s="22"/>
      <c r="K40" s="22" t="e">
        <f>#REF!</f>
        <v>#REF!</v>
      </c>
      <c r="L40" s="22" t="e">
        <f>#REF!</f>
        <v>#REF!</v>
      </c>
      <c r="M40" s="1" t="e">
        <f>#REF!</f>
        <v>#REF!</v>
      </c>
      <c r="N40" s="22" t="e">
        <f>#REF!</f>
        <v>#REF!</v>
      </c>
      <c r="O40" s="1" t="e">
        <f>#REF!</f>
        <v>#REF!</v>
      </c>
      <c r="P40" s="1" t="e">
        <f>#REF!</f>
        <v>#REF!</v>
      </c>
    </row>
    <row r="41" spans="1:16" x14ac:dyDescent="0.2">
      <c r="A41" s="1">
        <f>'Budget to Actual'!$C$2</f>
        <v>0</v>
      </c>
      <c r="B41" s="21" t="s">
        <v>295</v>
      </c>
      <c r="C41" s="1" t="e">
        <f>#REF!</f>
        <v>#REF!</v>
      </c>
      <c r="D41" s="1" t="e">
        <f>#REF!</f>
        <v>#REF!</v>
      </c>
      <c r="G41" s="22"/>
      <c r="K41" s="22" t="e">
        <f>#REF!</f>
        <v>#REF!</v>
      </c>
      <c r="L41" s="22" t="e">
        <f>#REF!</f>
        <v>#REF!</v>
      </c>
      <c r="M41" s="1" t="e">
        <f>#REF!</f>
        <v>#REF!</v>
      </c>
      <c r="N41" s="22" t="e">
        <f>#REF!</f>
        <v>#REF!</v>
      </c>
      <c r="O41" s="1" t="e">
        <f>#REF!</f>
        <v>#REF!</v>
      </c>
      <c r="P41" s="1" t="e">
        <f>#REF!</f>
        <v>#REF!</v>
      </c>
    </row>
    <row r="42" spans="1:16" x14ac:dyDescent="0.2">
      <c r="A42" s="1">
        <f>'Budget to Actual'!$C$2</f>
        <v>0</v>
      </c>
      <c r="B42" s="21" t="s">
        <v>295</v>
      </c>
      <c r="C42" s="1" t="e">
        <f>#REF!</f>
        <v>#REF!</v>
      </c>
      <c r="D42" s="1" t="e">
        <f>#REF!</f>
        <v>#REF!</v>
      </c>
      <c r="G42" s="22"/>
      <c r="K42" s="22" t="e">
        <f>#REF!</f>
        <v>#REF!</v>
      </c>
      <c r="L42" s="22" t="e">
        <f>#REF!</f>
        <v>#REF!</v>
      </c>
      <c r="M42" s="1" t="e">
        <f>#REF!</f>
        <v>#REF!</v>
      </c>
      <c r="N42" s="22" t="e">
        <f>#REF!</f>
        <v>#REF!</v>
      </c>
      <c r="O42" s="1" t="e">
        <f>#REF!</f>
        <v>#REF!</v>
      </c>
      <c r="P42" s="1" t="e">
        <f>#REF!</f>
        <v>#REF!</v>
      </c>
    </row>
    <row r="43" spans="1:16" x14ac:dyDescent="0.2">
      <c r="A43" s="1">
        <f>'Budget to Actual'!$C$2</f>
        <v>0</v>
      </c>
      <c r="B43" s="21" t="s">
        <v>295</v>
      </c>
      <c r="C43" s="1" t="e">
        <f>#REF!</f>
        <v>#REF!</v>
      </c>
      <c r="D43" s="1" t="e">
        <f>#REF!</f>
        <v>#REF!</v>
      </c>
      <c r="G43" s="22"/>
      <c r="K43" s="22" t="e">
        <f>#REF!</f>
        <v>#REF!</v>
      </c>
      <c r="L43" s="22" t="e">
        <f>#REF!</f>
        <v>#REF!</v>
      </c>
      <c r="M43" s="1" t="e">
        <f>#REF!</f>
        <v>#REF!</v>
      </c>
      <c r="N43" s="22" t="e">
        <f>#REF!</f>
        <v>#REF!</v>
      </c>
      <c r="O43" s="1" t="e">
        <f>#REF!</f>
        <v>#REF!</v>
      </c>
      <c r="P43" s="1" t="e">
        <f>#REF!</f>
        <v>#REF!</v>
      </c>
    </row>
    <row r="44" spans="1:16" x14ac:dyDescent="0.2">
      <c r="A44" s="1">
        <f>'Budget to Actual'!$C$2</f>
        <v>0</v>
      </c>
      <c r="B44" s="21" t="s">
        <v>295</v>
      </c>
      <c r="C44" s="1" t="e">
        <f>#REF!</f>
        <v>#REF!</v>
      </c>
      <c r="D44" s="1" t="e">
        <f>#REF!</f>
        <v>#REF!</v>
      </c>
      <c r="G44" s="22"/>
      <c r="K44" s="22" t="e">
        <f>#REF!</f>
        <v>#REF!</v>
      </c>
      <c r="L44" s="22" t="e">
        <f>#REF!</f>
        <v>#REF!</v>
      </c>
      <c r="M44" s="1" t="e">
        <f>#REF!</f>
        <v>#REF!</v>
      </c>
      <c r="N44" s="22" t="e">
        <f>#REF!</f>
        <v>#REF!</v>
      </c>
      <c r="O44" s="1" t="e">
        <f>#REF!</f>
        <v>#REF!</v>
      </c>
      <c r="P44" s="1" t="e">
        <f>#REF!</f>
        <v>#REF!</v>
      </c>
    </row>
    <row r="45" spans="1:16" x14ac:dyDescent="0.2">
      <c r="A45" s="1">
        <f>'Budget to Actual'!$C$2</f>
        <v>0</v>
      </c>
      <c r="B45" s="21" t="s">
        <v>295</v>
      </c>
      <c r="C45" s="1" t="e">
        <f>#REF!</f>
        <v>#REF!</v>
      </c>
      <c r="D45" s="1" t="e">
        <f>#REF!</f>
        <v>#REF!</v>
      </c>
      <c r="G45" s="22"/>
      <c r="K45" s="22" t="e">
        <f>#REF!</f>
        <v>#REF!</v>
      </c>
      <c r="L45" s="22" t="e">
        <f>#REF!</f>
        <v>#REF!</v>
      </c>
      <c r="M45" s="1" t="e">
        <f>#REF!</f>
        <v>#REF!</v>
      </c>
      <c r="N45" s="22" t="e">
        <f>#REF!</f>
        <v>#REF!</v>
      </c>
      <c r="O45" s="1" t="e">
        <f>#REF!</f>
        <v>#REF!</v>
      </c>
      <c r="P45" s="1" t="e">
        <f>#REF!</f>
        <v>#REF!</v>
      </c>
    </row>
    <row r="46" spans="1:16" x14ac:dyDescent="0.2">
      <c r="A46" s="1">
        <f>'Budget to Actual'!$C$2</f>
        <v>0</v>
      </c>
      <c r="B46" s="21" t="s">
        <v>295</v>
      </c>
      <c r="C46" s="1" t="e">
        <f>#REF!</f>
        <v>#REF!</v>
      </c>
      <c r="D46" s="1" t="e">
        <f>#REF!</f>
        <v>#REF!</v>
      </c>
      <c r="G46" s="22"/>
      <c r="K46" s="22" t="e">
        <f>#REF!</f>
        <v>#REF!</v>
      </c>
      <c r="L46" s="22" t="e">
        <f>#REF!</f>
        <v>#REF!</v>
      </c>
      <c r="M46" s="1" t="e">
        <f>#REF!</f>
        <v>#REF!</v>
      </c>
      <c r="N46" s="22" t="e">
        <f>#REF!</f>
        <v>#REF!</v>
      </c>
      <c r="O46" s="1" t="e">
        <f>#REF!</f>
        <v>#REF!</v>
      </c>
      <c r="P46" s="1" t="e">
        <f>#REF!</f>
        <v>#REF!</v>
      </c>
    </row>
    <row r="47" spans="1:16" x14ac:dyDescent="0.2">
      <c r="A47" s="1">
        <f>'Budget to Actual'!$C$2</f>
        <v>0</v>
      </c>
      <c r="B47" s="21" t="s">
        <v>295</v>
      </c>
      <c r="C47" s="1" t="e">
        <f>#REF!</f>
        <v>#REF!</v>
      </c>
      <c r="D47" s="1" t="e">
        <f>#REF!</f>
        <v>#REF!</v>
      </c>
      <c r="G47" s="22"/>
      <c r="K47" s="22" t="e">
        <f>#REF!</f>
        <v>#REF!</v>
      </c>
      <c r="L47" s="22" t="e">
        <f>#REF!</f>
        <v>#REF!</v>
      </c>
      <c r="M47" s="1" t="e">
        <f>#REF!</f>
        <v>#REF!</v>
      </c>
      <c r="N47" s="22" t="e">
        <f>#REF!</f>
        <v>#REF!</v>
      </c>
      <c r="O47" s="1" t="e">
        <f>#REF!</f>
        <v>#REF!</v>
      </c>
      <c r="P47" s="1" t="e">
        <f>#REF!</f>
        <v>#REF!</v>
      </c>
    </row>
    <row r="48" spans="1:16" x14ac:dyDescent="0.2">
      <c r="A48" s="1">
        <f>'Budget to Actual'!$C$2</f>
        <v>0</v>
      </c>
      <c r="B48" s="21" t="s">
        <v>295</v>
      </c>
      <c r="C48" s="1" t="e">
        <f>#REF!</f>
        <v>#REF!</v>
      </c>
      <c r="D48" s="1" t="e">
        <f>#REF!</f>
        <v>#REF!</v>
      </c>
      <c r="G48" s="22"/>
      <c r="K48" s="22" t="e">
        <f>#REF!</f>
        <v>#REF!</v>
      </c>
      <c r="L48" s="22" t="e">
        <f>#REF!</f>
        <v>#REF!</v>
      </c>
      <c r="M48" s="1" t="e">
        <f>#REF!</f>
        <v>#REF!</v>
      </c>
      <c r="N48" s="22" t="e">
        <f>#REF!</f>
        <v>#REF!</v>
      </c>
      <c r="O48" s="1" t="e">
        <f>#REF!</f>
        <v>#REF!</v>
      </c>
      <c r="P48" s="1" t="e">
        <f>#REF!</f>
        <v>#REF!</v>
      </c>
    </row>
    <row r="49" spans="1:16" x14ac:dyDescent="0.2">
      <c r="A49" s="1">
        <f>'Budget to Actual'!$C$2</f>
        <v>0</v>
      </c>
      <c r="B49" s="21" t="s">
        <v>295</v>
      </c>
      <c r="C49" s="1" t="e">
        <f>#REF!</f>
        <v>#REF!</v>
      </c>
      <c r="D49" s="1" t="e">
        <f>#REF!</f>
        <v>#REF!</v>
      </c>
      <c r="G49" s="22"/>
      <c r="K49" s="22" t="e">
        <f>#REF!</f>
        <v>#REF!</v>
      </c>
      <c r="L49" s="22" t="e">
        <f>#REF!</f>
        <v>#REF!</v>
      </c>
      <c r="M49" s="1" t="e">
        <f>#REF!</f>
        <v>#REF!</v>
      </c>
      <c r="N49" s="22" t="e">
        <f>#REF!</f>
        <v>#REF!</v>
      </c>
      <c r="O49" s="1" t="e">
        <f>#REF!</f>
        <v>#REF!</v>
      </c>
      <c r="P49" s="1" t="e">
        <f>#REF!</f>
        <v>#REF!</v>
      </c>
    </row>
    <row r="50" spans="1:16" x14ac:dyDescent="0.2">
      <c r="A50" s="1">
        <f>'Budget to Actual'!$C$2</f>
        <v>0</v>
      </c>
      <c r="B50" s="21" t="s">
        <v>295</v>
      </c>
      <c r="C50" s="1" t="e">
        <f>#REF!</f>
        <v>#REF!</v>
      </c>
      <c r="D50" s="1" t="e">
        <f>#REF!</f>
        <v>#REF!</v>
      </c>
      <c r="G50" s="22"/>
      <c r="K50" s="22" t="e">
        <f>#REF!</f>
        <v>#REF!</v>
      </c>
      <c r="L50" s="22" t="e">
        <f>#REF!</f>
        <v>#REF!</v>
      </c>
      <c r="M50" s="1" t="e">
        <f>#REF!</f>
        <v>#REF!</v>
      </c>
      <c r="N50" s="22" t="e">
        <f>#REF!</f>
        <v>#REF!</v>
      </c>
      <c r="O50" s="1" t="e">
        <f>#REF!</f>
        <v>#REF!</v>
      </c>
      <c r="P50" s="1" t="e">
        <f>#REF!</f>
        <v>#REF!</v>
      </c>
    </row>
    <row r="51" spans="1:16" x14ac:dyDescent="0.2">
      <c r="A51" s="1">
        <f>'Budget to Actual'!$C$2</f>
        <v>0</v>
      </c>
      <c r="B51" s="21" t="s">
        <v>295</v>
      </c>
      <c r="C51" s="1" t="e">
        <f>#REF!</f>
        <v>#REF!</v>
      </c>
      <c r="D51" s="1" t="e">
        <f>#REF!</f>
        <v>#REF!</v>
      </c>
      <c r="G51" s="22"/>
      <c r="K51" s="22" t="e">
        <f>#REF!</f>
        <v>#REF!</v>
      </c>
      <c r="L51" s="22" t="e">
        <f>#REF!</f>
        <v>#REF!</v>
      </c>
      <c r="M51" s="1" t="e">
        <f>#REF!</f>
        <v>#REF!</v>
      </c>
      <c r="N51" s="22" t="e">
        <f>#REF!</f>
        <v>#REF!</v>
      </c>
      <c r="O51" s="1" t="e">
        <f>#REF!</f>
        <v>#REF!</v>
      </c>
      <c r="P51" s="1" t="e">
        <f>#REF!</f>
        <v>#REF!</v>
      </c>
    </row>
    <row r="52" spans="1:16" x14ac:dyDescent="0.2">
      <c r="A52" s="1">
        <f>'Budget to Actual'!$C$2</f>
        <v>0</v>
      </c>
      <c r="B52" s="21" t="s">
        <v>295</v>
      </c>
      <c r="C52" s="1" t="e">
        <f>#REF!</f>
        <v>#REF!</v>
      </c>
      <c r="D52" s="1" t="e">
        <f>#REF!</f>
        <v>#REF!</v>
      </c>
      <c r="G52" s="22"/>
      <c r="K52" s="22" t="e">
        <f>#REF!</f>
        <v>#REF!</v>
      </c>
      <c r="L52" s="22" t="e">
        <f>#REF!</f>
        <v>#REF!</v>
      </c>
      <c r="M52" s="1" t="e">
        <f>#REF!</f>
        <v>#REF!</v>
      </c>
      <c r="N52" s="22" t="e">
        <f>#REF!</f>
        <v>#REF!</v>
      </c>
      <c r="O52" s="1" t="e">
        <f>#REF!</f>
        <v>#REF!</v>
      </c>
      <c r="P52" s="1" t="e">
        <f>#REF!</f>
        <v>#REF!</v>
      </c>
    </row>
    <row r="53" spans="1:16" x14ac:dyDescent="0.2">
      <c r="A53" s="1">
        <f>'Budget to Actual'!$C$2</f>
        <v>0</v>
      </c>
      <c r="B53" s="21" t="s">
        <v>295</v>
      </c>
      <c r="C53" s="1" t="e">
        <f>#REF!</f>
        <v>#REF!</v>
      </c>
      <c r="D53" s="1" t="e">
        <f>#REF!</f>
        <v>#REF!</v>
      </c>
      <c r="G53" s="22"/>
      <c r="K53" s="22" t="e">
        <f>#REF!</f>
        <v>#REF!</v>
      </c>
      <c r="L53" s="22" t="e">
        <f>#REF!</f>
        <v>#REF!</v>
      </c>
      <c r="M53" s="1" t="e">
        <f>#REF!</f>
        <v>#REF!</v>
      </c>
      <c r="N53" s="22" t="e">
        <f>#REF!</f>
        <v>#REF!</v>
      </c>
      <c r="O53" s="1" t="e">
        <f>#REF!</f>
        <v>#REF!</v>
      </c>
      <c r="P53" s="1" t="e">
        <f>#REF!</f>
        <v>#REF!</v>
      </c>
    </row>
    <row r="54" spans="1:16" x14ac:dyDescent="0.2">
      <c r="A54" s="1">
        <f>'Budget to Actual'!$C$2</f>
        <v>0</v>
      </c>
      <c r="B54" s="21" t="s">
        <v>295</v>
      </c>
      <c r="C54" s="1" t="e">
        <f>#REF!</f>
        <v>#REF!</v>
      </c>
      <c r="D54" s="1" t="e">
        <f>#REF!</f>
        <v>#REF!</v>
      </c>
      <c r="G54" s="22"/>
      <c r="K54" s="22" t="e">
        <f>#REF!</f>
        <v>#REF!</v>
      </c>
      <c r="L54" s="22" t="e">
        <f>#REF!</f>
        <v>#REF!</v>
      </c>
      <c r="M54" s="1" t="e">
        <f>#REF!</f>
        <v>#REF!</v>
      </c>
      <c r="N54" s="22" t="e">
        <f>#REF!</f>
        <v>#REF!</v>
      </c>
      <c r="O54" s="1" t="e">
        <f>#REF!</f>
        <v>#REF!</v>
      </c>
      <c r="P54" s="1" t="e">
        <f>#REF!</f>
        <v>#REF!</v>
      </c>
    </row>
    <row r="55" spans="1:16" x14ac:dyDescent="0.2">
      <c r="A55" s="1">
        <f>'Budget to Actual'!$C$2</f>
        <v>0</v>
      </c>
      <c r="B55" s="21" t="s">
        <v>295</v>
      </c>
      <c r="C55" s="1" t="e">
        <f>#REF!</f>
        <v>#REF!</v>
      </c>
      <c r="D55" s="1" t="e">
        <f>#REF!</f>
        <v>#REF!</v>
      </c>
      <c r="G55" s="22"/>
      <c r="K55" s="22" t="e">
        <f>#REF!</f>
        <v>#REF!</v>
      </c>
      <c r="L55" s="22" t="e">
        <f>#REF!</f>
        <v>#REF!</v>
      </c>
      <c r="M55" s="1" t="e">
        <f>#REF!</f>
        <v>#REF!</v>
      </c>
      <c r="N55" s="22" t="e">
        <f>#REF!</f>
        <v>#REF!</v>
      </c>
      <c r="O55" s="1" t="e">
        <f>#REF!</f>
        <v>#REF!</v>
      </c>
      <c r="P55" s="1" t="e">
        <f>#REF!</f>
        <v>#REF!</v>
      </c>
    </row>
    <row r="56" spans="1:16" x14ac:dyDescent="0.2">
      <c r="A56" s="1">
        <f>'Budget to Actual'!$C$2</f>
        <v>0</v>
      </c>
      <c r="B56" s="21" t="s">
        <v>295</v>
      </c>
      <c r="C56" s="1" t="e">
        <f>#REF!</f>
        <v>#REF!</v>
      </c>
      <c r="D56" s="1" t="e">
        <f>#REF!</f>
        <v>#REF!</v>
      </c>
      <c r="G56" s="22"/>
      <c r="K56" s="22" t="e">
        <f>#REF!</f>
        <v>#REF!</v>
      </c>
      <c r="L56" s="22" t="e">
        <f>#REF!</f>
        <v>#REF!</v>
      </c>
      <c r="M56" s="1" t="e">
        <f>#REF!</f>
        <v>#REF!</v>
      </c>
      <c r="N56" s="22" t="e">
        <f>#REF!</f>
        <v>#REF!</v>
      </c>
      <c r="O56" s="1" t="e">
        <f>#REF!</f>
        <v>#REF!</v>
      </c>
      <c r="P56" s="1" t="e">
        <f>#REF!</f>
        <v>#REF!</v>
      </c>
    </row>
    <row r="57" spans="1:16" x14ac:dyDescent="0.2">
      <c r="A57" s="1">
        <f>'Budget to Actual'!$C$2</f>
        <v>0</v>
      </c>
      <c r="B57" s="21" t="s">
        <v>295</v>
      </c>
      <c r="C57" s="1" t="e">
        <f>#REF!</f>
        <v>#REF!</v>
      </c>
      <c r="D57" s="1" t="e">
        <f>#REF!</f>
        <v>#REF!</v>
      </c>
      <c r="G57" s="22"/>
      <c r="K57" s="22" t="e">
        <f>#REF!</f>
        <v>#REF!</v>
      </c>
      <c r="L57" s="22" t="e">
        <f>#REF!</f>
        <v>#REF!</v>
      </c>
      <c r="M57" s="1" t="e">
        <f>#REF!</f>
        <v>#REF!</v>
      </c>
      <c r="N57" s="22" t="e">
        <f>#REF!</f>
        <v>#REF!</v>
      </c>
      <c r="O57" s="1" t="e">
        <f>#REF!</f>
        <v>#REF!</v>
      </c>
      <c r="P57" s="1" t="e">
        <f>#REF!</f>
        <v>#REF!</v>
      </c>
    </row>
    <row r="58" spans="1:16" x14ac:dyDescent="0.2">
      <c r="A58" s="1">
        <f>'Budget to Actual'!$C$2</f>
        <v>0</v>
      </c>
      <c r="B58" s="21" t="s">
        <v>295</v>
      </c>
      <c r="C58" s="1" t="e">
        <f>#REF!</f>
        <v>#REF!</v>
      </c>
      <c r="D58" s="1" t="e">
        <f>#REF!</f>
        <v>#REF!</v>
      </c>
      <c r="G58" s="22"/>
      <c r="K58" s="22" t="e">
        <f>#REF!</f>
        <v>#REF!</v>
      </c>
      <c r="L58" s="22" t="e">
        <f>#REF!</f>
        <v>#REF!</v>
      </c>
      <c r="M58" s="1" t="e">
        <f>#REF!</f>
        <v>#REF!</v>
      </c>
      <c r="N58" s="22" t="e">
        <f>#REF!</f>
        <v>#REF!</v>
      </c>
      <c r="O58" s="1" t="e">
        <f>#REF!</f>
        <v>#REF!</v>
      </c>
      <c r="P58" s="1" t="e">
        <f>#REF!</f>
        <v>#REF!</v>
      </c>
    </row>
    <row r="59" spans="1:16" x14ac:dyDescent="0.2">
      <c r="A59" s="1">
        <f>'Budget to Actual'!$C$2</f>
        <v>0</v>
      </c>
      <c r="B59" s="21" t="s">
        <v>295</v>
      </c>
      <c r="C59" s="1" t="e">
        <f>#REF!</f>
        <v>#REF!</v>
      </c>
      <c r="D59" s="1" t="e">
        <f>#REF!</f>
        <v>#REF!</v>
      </c>
      <c r="G59" s="22"/>
      <c r="K59" s="22" t="e">
        <f>#REF!</f>
        <v>#REF!</v>
      </c>
      <c r="L59" s="22" t="e">
        <f>#REF!</f>
        <v>#REF!</v>
      </c>
      <c r="M59" s="1" t="e">
        <f>#REF!</f>
        <v>#REF!</v>
      </c>
      <c r="N59" s="22" t="e">
        <f>#REF!</f>
        <v>#REF!</v>
      </c>
      <c r="O59" s="1" t="e">
        <f>#REF!</f>
        <v>#REF!</v>
      </c>
      <c r="P59" s="1" t="e">
        <f>#REF!</f>
        <v>#REF!</v>
      </c>
    </row>
    <row r="60" spans="1:16" x14ac:dyDescent="0.2">
      <c r="A60" s="1">
        <f>'Budget to Actual'!$C$2</f>
        <v>0</v>
      </c>
      <c r="B60" s="21" t="s">
        <v>295</v>
      </c>
      <c r="C60" s="1" t="e">
        <f>#REF!</f>
        <v>#REF!</v>
      </c>
      <c r="D60" s="1" t="e">
        <f>#REF!</f>
        <v>#REF!</v>
      </c>
      <c r="G60" s="22"/>
      <c r="K60" s="22" t="e">
        <f>#REF!</f>
        <v>#REF!</v>
      </c>
      <c r="L60" s="22" t="e">
        <f>#REF!</f>
        <v>#REF!</v>
      </c>
      <c r="M60" s="1" t="e">
        <f>#REF!</f>
        <v>#REF!</v>
      </c>
      <c r="N60" s="22" t="e">
        <f>#REF!</f>
        <v>#REF!</v>
      </c>
      <c r="O60" s="1" t="e">
        <f>#REF!</f>
        <v>#REF!</v>
      </c>
      <c r="P60" s="1" t="e">
        <f>#REF!</f>
        <v>#REF!</v>
      </c>
    </row>
    <row r="61" spans="1:16" x14ac:dyDescent="0.2">
      <c r="A61" s="1">
        <f>'Budget to Actual'!$C$2</f>
        <v>0</v>
      </c>
      <c r="B61" s="21" t="s">
        <v>295</v>
      </c>
      <c r="C61" s="1" t="e">
        <f>#REF!</f>
        <v>#REF!</v>
      </c>
      <c r="D61" s="1" t="e">
        <f>#REF!</f>
        <v>#REF!</v>
      </c>
      <c r="G61" s="22"/>
      <c r="K61" s="22" t="e">
        <f>#REF!</f>
        <v>#REF!</v>
      </c>
      <c r="L61" s="22" t="e">
        <f>#REF!</f>
        <v>#REF!</v>
      </c>
      <c r="M61" s="1" t="e">
        <f>#REF!</f>
        <v>#REF!</v>
      </c>
      <c r="N61" s="22" t="e">
        <f>#REF!</f>
        <v>#REF!</v>
      </c>
      <c r="O61" s="1" t="e">
        <f>#REF!</f>
        <v>#REF!</v>
      </c>
      <c r="P61" s="1" t="e">
        <f>#REF!</f>
        <v>#REF!</v>
      </c>
    </row>
    <row r="62" spans="1:16" x14ac:dyDescent="0.2">
      <c r="A62" s="1">
        <f>'Budget to Actual'!$C$2</f>
        <v>0</v>
      </c>
      <c r="B62" s="21" t="s">
        <v>295</v>
      </c>
      <c r="C62" s="1" t="e">
        <f>#REF!</f>
        <v>#REF!</v>
      </c>
      <c r="D62" s="1" t="e">
        <f>#REF!</f>
        <v>#REF!</v>
      </c>
      <c r="G62" s="22"/>
      <c r="K62" s="22" t="e">
        <f>#REF!</f>
        <v>#REF!</v>
      </c>
      <c r="L62" s="22" t="e">
        <f>#REF!</f>
        <v>#REF!</v>
      </c>
      <c r="M62" s="1" t="e">
        <f>#REF!</f>
        <v>#REF!</v>
      </c>
      <c r="N62" s="22" t="e">
        <f>#REF!</f>
        <v>#REF!</v>
      </c>
      <c r="O62" s="1" t="e">
        <f>#REF!</f>
        <v>#REF!</v>
      </c>
      <c r="P62" s="1" t="e">
        <f>#REF!</f>
        <v>#REF!</v>
      </c>
    </row>
    <row r="63" spans="1:16" x14ac:dyDescent="0.2">
      <c r="A63" s="1">
        <f>'Budget to Actual'!$C$2</f>
        <v>0</v>
      </c>
      <c r="B63" s="21" t="s">
        <v>295</v>
      </c>
      <c r="C63" s="1" t="e">
        <f>#REF!</f>
        <v>#REF!</v>
      </c>
      <c r="D63" s="1" t="e">
        <f>#REF!</f>
        <v>#REF!</v>
      </c>
      <c r="G63" s="22"/>
      <c r="K63" s="22" t="e">
        <f>#REF!</f>
        <v>#REF!</v>
      </c>
      <c r="L63" s="22" t="e">
        <f>#REF!</f>
        <v>#REF!</v>
      </c>
      <c r="M63" s="1" t="e">
        <f>#REF!</f>
        <v>#REF!</v>
      </c>
      <c r="N63" s="22" t="e">
        <f>#REF!</f>
        <v>#REF!</v>
      </c>
      <c r="O63" s="1" t="e">
        <f>#REF!</f>
        <v>#REF!</v>
      </c>
      <c r="P63" s="1" t="e">
        <f>#REF!</f>
        <v>#REF!</v>
      </c>
    </row>
    <row r="64" spans="1:16" x14ac:dyDescent="0.2">
      <c r="A64" s="1">
        <f>'Budget to Actual'!$C$2</f>
        <v>0</v>
      </c>
      <c r="B64" s="21" t="s">
        <v>295</v>
      </c>
      <c r="C64" s="1" t="e">
        <f>#REF!</f>
        <v>#REF!</v>
      </c>
      <c r="D64" s="1" t="e">
        <f>#REF!</f>
        <v>#REF!</v>
      </c>
      <c r="G64" s="22"/>
      <c r="K64" s="22" t="e">
        <f>#REF!</f>
        <v>#REF!</v>
      </c>
      <c r="L64" s="22" t="e">
        <f>#REF!</f>
        <v>#REF!</v>
      </c>
      <c r="M64" s="1" t="e">
        <f>#REF!</f>
        <v>#REF!</v>
      </c>
      <c r="N64" s="22" t="e">
        <f>#REF!</f>
        <v>#REF!</v>
      </c>
      <c r="O64" s="1" t="e">
        <f>#REF!</f>
        <v>#REF!</v>
      </c>
      <c r="P64" s="1" t="e">
        <f>#REF!</f>
        <v>#REF!</v>
      </c>
    </row>
    <row r="65" spans="1:16" x14ac:dyDescent="0.2">
      <c r="A65" s="1">
        <f>'Budget to Actual'!$C$2</f>
        <v>0</v>
      </c>
      <c r="B65" s="21" t="s">
        <v>295</v>
      </c>
      <c r="C65" s="1" t="e">
        <f>#REF!</f>
        <v>#REF!</v>
      </c>
      <c r="D65" s="1" t="e">
        <f>#REF!</f>
        <v>#REF!</v>
      </c>
      <c r="G65" s="22"/>
      <c r="K65" s="22" t="e">
        <f>#REF!</f>
        <v>#REF!</v>
      </c>
      <c r="L65" s="22" t="e">
        <f>#REF!</f>
        <v>#REF!</v>
      </c>
      <c r="M65" s="1" t="e">
        <f>#REF!</f>
        <v>#REF!</v>
      </c>
      <c r="N65" s="22" t="e">
        <f>#REF!</f>
        <v>#REF!</v>
      </c>
      <c r="O65" s="1" t="e">
        <f>#REF!</f>
        <v>#REF!</v>
      </c>
      <c r="P65" s="1" t="e">
        <f>#REF!</f>
        <v>#REF!</v>
      </c>
    </row>
    <row r="66" spans="1:16" x14ac:dyDescent="0.2">
      <c r="A66" s="1">
        <f>'Budget to Actual'!$C$2</f>
        <v>0</v>
      </c>
      <c r="B66" s="21" t="s">
        <v>295</v>
      </c>
      <c r="C66" s="1" t="e">
        <f>#REF!</f>
        <v>#REF!</v>
      </c>
      <c r="D66" s="1" t="e">
        <f>#REF!</f>
        <v>#REF!</v>
      </c>
      <c r="G66" s="22"/>
      <c r="K66" s="22" t="e">
        <f>#REF!</f>
        <v>#REF!</v>
      </c>
      <c r="L66" s="22" t="e">
        <f>#REF!</f>
        <v>#REF!</v>
      </c>
      <c r="M66" s="1" t="e">
        <f>#REF!</f>
        <v>#REF!</v>
      </c>
      <c r="N66" s="22" t="e">
        <f>#REF!</f>
        <v>#REF!</v>
      </c>
      <c r="O66" s="1" t="e">
        <f>#REF!</f>
        <v>#REF!</v>
      </c>
      <c r="P66" s="1" t="e">
        <f>#REF!</f>
        <v>#REF!</v>
      </c>
    </row>
    <row r="67" spans="1:16" x14ac:dyDescent="0.2">
      <c r="A67" s="21"/>
      <c r="B67" s="21"/>
    </row>
    <row r="68" spans="1:16" x14ac:dyDescent="0.2">
      <c r="A68" s="21"/>
      <c r="B68" s="21"/>
    </row>
    <row r="69" spans="1:16" x14ac:dyDescent="0.2">
      <c r="A69" s="21"/>
      <c r="B69" s="21"/>
    </row>
    <row r="70" spans="1:16" x14ac:dyDescent="0.2">
      <c r="A70" s="21"/>
      <c r="B70" s="21"/>
    </row>
    <row r="71" spans="1:16" x14ac:dyDescent="0.2">
      <c r="A71" s="21"/>
      <c r="B71" s="21"/>
    </row>
    <row r="72" spans="1:16" x14ac:dyDescent="0.2">
      <c r="A72" s="21"/>
      <c r="B72" s="21"/>
    </row>
    <row r="73" spans="1:16" x14ac:dyDescent="0.2">
      <c r="A73" s="21"/>
      <c r="B73" s="21"/>
    </row>
    <row r="74" spans="1:16" x14ac:dyDescent="0.2">
      <c r="A74" s="21"/>
      <c r="B74" s="21"/>
    </row>
    <row r="75" spans="1:16" x14ac:dyDescent="0.2">
      <c r="A75" s="21"/>
      <c r="B75" s="21"/>
    </row>
    <row r="76" spans="1:16" x14ac:dyDescent="0.2">
      <c r="A76" s="21"/>
      <c r="B76" s="21"/>
    </row>
    <row r="77" spans="1:16" x14ac:dyDescent="0.2">
      <c r="A77" s="21"/>
      <c r="B77" s="21"/>
    </row>
    <row r="78" spans="1:16" x14ac:dyDescent="0.2">
      <c r="A78" s="21"/>
      <c r="B78" s="21"/>
    </row>
    <row r="79" spans="1:16" x14ac:dyDescent="0.2">
      <c r="A79" s="21"/>
      <c r="B79" s="21"/>
    </row>
    <row r="80" spans="1:16" x14ac:dyDescent="0.2">
      <c r="A80" s="21"/>
      <c r="B80" s="21"/>
    </row>
    <row r="81" spans="1:14" x14ac:dyDescent="0.2">
      <c r="A81" s="21"/>
      <c r="B81" s="21"/>
    </row>
    <row r="82" spans="1:14" x14ac:dyDescent="0.2">
      <c r="A82" s="21"/>
      <c r="B82" s="21"/>
    </row>
    <row r="83" spans="1:14" x14ac:dyDescent="0.2">
      <c r="A83" s="21"/>
      <c r="B83" s="21"/>
    </row>
    <row r="84" spans="1:14" x14ac:dyDescent="0.2">
      <c r="A84" s="21"/>
      <c r="B84" s="21"/>
    </row>
    <row r="85" spans="1:14" x14ac:dyDescent="0.2">
      <c r="A85" s="21"/>
      <c r="B85" s="21"/>
    </row>
    <row r="86" spans="1:14" x14ac:dyDescent="0.2">
      <c r="A86" s="21"/>
      <c r="B86" s="21"/>
    </row>
    <row r="87" spans="1:14" x14ac:dyDescent="0.2">
      <c r="A87" s="21"/>
      <c r="B87" s="21"/>
    </row>
    <row r="88" spans="1:14" x14ac:dyDescent="0.2">
      <c r="A88" s="21"/>
      <c r="B88" s="21"/>
    </row>
    <row r="89" spans="1:14" x14ac:dyDescent="0.2">
      <c r="A89" s="21"/>
      <c r="B89" s="21"/>
    </row>
    <row r="90" spans="1:14" x14ac:dyDescent="0.2">
      <c r="A90" s="21"/>
      <c r="B90" s="21"/>
    </row>
    <row r="91" spans="1:14" x14ac:dyDescent="0.2">
      <c r="A91" s="21"/>
      <c r="B91" s="21"/>
      <c r="G91" s="22"/>
      <c r="K91" s="22"/>
      <c r="L91" s="22"/>
      <c r="N91" s="22"/>
    </row>
    <row r="92" spans="1:14" x14ac:dyDescent="0.2">
      <c r="A92" s="21"/>
      <c r="B92" s="21"/>
      <c r="G92" s="22"/>
      <c r="K92" s="22"/>
      <c r="L92" s="22"/>
      <c r="N92" s="22"/>
    </row>
    <row r="93" spans="1:14" x14ac:dyDescent="0.2">
      <c r="A93" s="21"/>
      <c r="B93" s="21"/>
      <c r="G93" s="22"/>
      <c r="K93" s="22"/>
      <c r="L93" s="22"/>
      <c r="N93" s="22"/>
    </row>
    <row r="94" spans="1:14" x14ac:dyDescent="0.2">
      <c r="A94" s="21"/>
      <c r="B94" s="21"/>
      <c r="G94" s="22"/>
      <c r="K94" s="22"/>
      <c r="L94" s="22"/>
      <c r="N94" s="22"/>
    </row>
    <row r="95" spans="1:14" x14ac:dyDescent="0.2">
      <c r="A95" s="21"/>
      <c r="B95" s="21"/>
      <c r="G95" s="22"/>
      <c r="K95" s="22"/>
      <c r="L95" s="22"/>
      <c r="N95" s="22"/>
    </row>
    <row r="96" spans="1:14" x14ac:dyDescent="0.2">
      <c r="A96" s="21"/>
      <c r="B96" s="21"/>
      <c r="G96" s="22"/>
      <c r="K96" s="22"/>
      <c r="L96" s="22"/>
      <c r="N96" s="22"/>
    </row>
    <row r="97" spans="1:14" x14ac:dyDescent="0.2">
      <c r="A97" s="21"/>
      <c r="B97" s="21"/>
      <c r="G97" s="22"/>
      <c r="K97" s="22"/>
      <c r="L97" s="22"/>
      <c r="N97" s="22"/>
    </row>
    <row r="98" spans="1:14" x14ac:dyDescent="0.2">
      <c r="A98" s="21"/>
      <c r="B98" s="21"/>
      <c r="G98" s="22"/>
      <c r="K98" s="22"/>
      <c r="L98" s="22"/>
      <c r="N98" s="22"/>
    </row>
    <row r="99" spans="1:14" x14ac:dyDescent="0.2">
      <c r="A99" s="21"/>
      <c r="B99" s="21"/>
      <c r="G99" s="22"/>
      <c r="K99" s="22"/>
      <c r="L99" s="22"/>
      <c r="N99" s="22"/>
    </row>
    <row r="100" spans="1:14" x14ac:dyDescent="0.2">
      <c r="A100" s="21"/>
      <c r="B100" s="21"/>
      <c r="G100" s="22"/>
      <c r="K100" s="22"/>
      <c r="L100" s="22"/>
      <c r="N100" s="22"/>
    </row>
    <row r="101" spans="1:14" x14ac:dyDescent="0.2">
      <c r="A101" s="21"/>
      <c r="B101" s="21"/>
      <c r="G101" s="22"/>
      <c r="K101" s="22"/>
      <c r="L101" s="22"/>
      <c r="N101" s="22"/>
    </row>
    <row r="102" spans="1:14" x14ac:dyDescent="0.2">
      <c r="A102" s="21"/>
      <c r="B102" s="21"/>
      <c r="G102" s="22"/>
      <c r="K102" s="22"/>
      <c r="L102" s="22"/>
      <c r="N102" s="22"/>
    </row>
    <row r="103" spans="1:14" x14ac:dyDescent="0.2">
      <c r="A103" s="21"/>
      <c r="B103" s="21"/>
      <c r="G103" s="22"/>
      <c r="K103" s="22"/>
      <c r="L103" s="22"/>
      <c r="N103" s="22"/>
    </row>
    <row r="104" spans="1:14" x14ac:dyDescent="0.2">
      <c r="A104" s="21"/>
      <c r="B104" s="21"/>
      <c r="G104" s="22"/>
      <c r="K104" s="22"/>
      <c r="L104" s="22"/>
      <c r="N104" s="22"/>
    </row>
    <row r="105" spans="1:14" x14ac:dyDescent="0.2">
      <c r="A105" s="21"/>
      <c r="B105" s="21"/>
      <c r="G105" s="22"/>
      <c r="K105" s="22"/>
      <c r="L105" s="22"/>
      <c r="N105" s="22"/>
    </row>
    <row r="106" spans="1:14" x14ac:dyDescent="0.2">
      <c r="A106" s="21"/>
      <c r="B106" s="21"/>
      <c r="G106" s="22"/>
      <c r="K106" s="22"/>
      <c r="L106" s="22"/>
      <c r="N106" s="22"/>
    </row>
    <row r="107" spans="1:14" x14ac:dyDescent="0.2">
      <c r="A107" s="21"/>
      <c r="B107" s="21"/>
      <c r="G107" s="22"/>
      <c r="K107" s="22"/>
      <c r="L107" s="22"/>
      <c r="N107" s="22"/>
    </row>
    <row r="108" spans="1:14" x14ac:dyDescent="0.2">
      <c r="A108" s="21"/>
      <c r="B108" s="21"/>
      <c r="G108" s="22"/>
      <c r="K108" s="22"/>
      <c r="L108" s="22"/>
      <c r="N108" s="22"/>
    </row>
    <row r="109" spans="1:14" x14ac:dyDescent="0.2">
      <c r="A109" s="21"/>
      <c r="B109" s="21"/>
      <c r="G109" s="22"/>
      <c r="K109" s="22"/>
      <c r="L109" s="22"/>
      <c r="N109" s="22"/>
    </row>
    <row r="110" spans="1:14" x14ac:dyDescent="0.2">
      <c r="A110" s="21"/>
      <c r="B110" s="21"/>
      <c r="G110" s="22"/>
      <c r="K110" s="22"/>
      <c r="L110" s="22"/>
      <c r="N110" s="22"/>
    </row>
    <row r="111" spans="1:14" x14ac:dyDescent="0.2">
      <c r="A111" s="21"/>
      <c r="B111" s="21"/>
      <c r="G111" s="22"/>
      <c r="K111" s="22"/>
      <c r="L111" s="22"/>
      <c r="N111" s="22"/>
    </row>
    <row r="112" spans="1:14" x14ac:dyDescent="0.2">
      <c r="A112" s="21"/>
      <c r="B112" s="21"/>
      <c r="G112" s="22"/>
      <c r="K112" s="22"/>
      <c r="L112" s="22"/>
      <c r="N112" s="22"/>
    </row>
    <row r="113" spans="1:14" x14ac:dyDescent="0.2">
      <c r="A113" s="21"/>
      <c r="B113" s="21"/>
      <c r="G113" s="22"/>
      <c r="K113" s="22"/>
      <c r="L113" s="22"/>
      <c r="N113" s="22"/>
    </row>
    <row r="114" spans="1:14" x14ac:dyDescent="0.2">
      <c r="A114" s="21"/>
      <c r="B114" s="21"/>
      <c r="G114" s="22"/>
      <c r="K114" s="22"/>
      <c r="L114" s="22"/>
      <c r="N114" s="22"/>
    </row>
    <row r="115" spans="1:14" x14ac:dyDescent="0.2">
      <c r="A115" s="21"/>
      <c r="B115" s="21"/>
      <c r="G115" s="22"/>
      <c r="K115" s="22"/>
      <c r="L115" s="22"/>
      <c r="N115" s="22"/>
    </row>
    <row r="116" spans="1:14" x14ac:dyDescent="0.2">
      <c r="A116" s="21"/>
      <c r="B116" s="21"/>
      <c r="G116" s="22"/>
      <c r="K116" s="22"/>
      <c r="L116" s="22"/>
      <c r="N116" s="22"/>
    </row>
    <row r="117" spans="1:14" x14ac:dyDescent="0.2">
      <c r="A117" s="21"/>
      <c r="B117" s="21"/>
      <c r="G117" s="22"/>
      <c r="K117" s="22"/>
      <c r="L117" s="22"/>
      <c r="N117" s="22"/>
    </row>
    <row r="118" spans="1:14" x14ac:dyDescent="0.2">
      <c r="A118" s="21"/>
      <c r="B118" s="21"/>
      <c r="G118" s="22"/>
      <c r="K118" s="22"/>
      <c r="L118" s="22"/>
      <c r="N118" s="22"/>
    </row>
    <row r="119" spans="1:14" x14ac:dyDescent="0.2">
      <c r="A119" s="21"/>
      <c r="B119" s="21"/>
      <c r="G119" s="22"/>
      <c r="K119" s="22"/>
      <c r="L119" s="22"/>
      <c r="N119" s="22"/>
    </row>
    <row r="120" spans="1:14" x14ac:dyDescent="0.2">
      <c r="A120" s="21"/>
      <c r="B120" s="21"/>
      <c r="G120" s="22"/>
      <c r="K120" s="22"/>
      <c r="L120" s="22"/>
      <c r="N120" s="22"/>
    </row>
    <row r="121" spans="1:14" x14ac:dyDescent="0.2">
      <c r="A121" s="21"/>
      <c r="B121" s="21"/>
      <c r="G121" s="22"/>
      <c r="K121" s="22"/>
      <c r="L121" s="22"/>
      <c r="N121" s="22"/>
    </row>
    <row r="122" spans="1:14" x14ac:dyDescent="0.2">
      <c r="A122" s="21"/>
      <c r="B122" s="21"/>
      <c r="G122" s="22"/>
      <c r="K122" s="22"/>
      <c r="L122" s="22"/>
      <c r="N122" s="22"/>
    </row>
    <row r="123" spans="1:14" x14ac:dyDescent="0.2">
      <c r="A123" s="21"/>
      <c r="B123" s="21"/>
      <c r="G123" s="22"/>
      <c r="K123" s="22"/>
      <c r="L123" s="22"/>
      <c r="N123" s="22"/>
    </row>
    <row r="124" spans="1:14" x14ac:dyDescent="0.2">
      <c r="A124" s="21"/>
      <c r="B124" s="21"/>
      <c r="G124" s="22"/>
      <c r="K124" s="22"/>
      <c r="L124" s="22"/>
      <c r="N124" s="22"/>
    </row>
    <row r="125" spans="1:14" x14ac:dyDescent="0.2">
      <c r="A125" s="21"/>
      <c r="B125" s="21"/>
      <c r="G125" s="22"/>
      <c r="K125" s="22"/>
      <c r="L125" s="22"/>
      <c r="N125" s="22"/>
    </row>
    <row r="126" spans="1:14" x14ac:dyDescent="0.2">
      <c r="A126" s="21"/>
      <c r="B126" s="21"/>
      <c r="G126" s="22"/>
      <c r="K126" s="22"/>
      <c r="L126" s="22"/>
      <c r="N126" s="22"/>
    </row>
    <row r="127" spans="1:14" x14ac:dyDescent="0.2">
      <c r="A127" s="21"/>
      <c r="B127" s="21"/>
      <c r="G127" s="22"/>
      <c r="K127" s="22"/>
      <c r="L127" s="22"/>
      <c r="N127" s="22"/>
    </row>
    <row r="128" spans="1:14" x14ac:dyDescent="0.2">
      <c r="A128" s="21"/>
      <c r="B128" s="21"/>
      <c r="G128" s="22"/>
      <c r="K128" s="22"/>
      <c r="L128" s="22"/>
      <c r="N128" s="22"/>
    </row>
    <row r="129" spans="1:14" x14ac:dyDescent="0.2">
      <c r="A129" s="21"/>
      <c r="B129" s="21"/>
      <c r="G129" s="22"/>
      <c r="K129" s="22"/>
      <c r="L129" s="22"/>
      <c r="N129" s="22"/>
    </row>
    <row r="130" spans="1:14" x14ac:dyDescent="0.2">
      <c r="A130" s="21"/>
      <c r="B130" s="21"/>
      <c r="G130" s="22"/>
      <c r="K130" s="22"/>
      <c r="L130" s="22"/>
      <c r="N130" s="22"/>
    </row>
    <row r="131" spans="1:14" x14ac:dyDescent="0.2">
      <c r="A131" s="21"/>
      <c r="B131" s="21"/>
      <c r="G131" s="22"/>
      <c r="K131" s="22"/>
      <c r="L131" s="22"/>
      <c r="N131" s="2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7"/>
  <sheetViews>
    <sheetView workbookViewId="0">
      <pane ySplit="1" topLeftCell="A80" activePane="bottomLeft" state="frozen"/>
      <selection sqref="A1:A1048576"/>
      <selection pane="bottomLeft" activeCell="H90" sqref="H90"/>
    </sheetView>
  </sheetViews>
  <sheetFormatPr defaultColWidth="9.140625" defaultRowHeight="12.75" x14ac:dyDescent="0.2"/>
  <cols>
    <col min="1" max="1" width="13.7109375" style="1" bestFit="1" customWidth="1"/>
    <col min="2" max="2" width="13.5703125" style="1" bestFit="1" customWidth="1"/>
    <col min="3" max="3" width="44.5703125" style="1" bestFit="1" customWidth="1"/>
    <col min="4" max="4" width="32" style="1" bestFit="1" customWidth="1"/>
  </cols>
  <sheetData>
    <row r="1" spans="1:5" ht="16.5" x14ac:dyDescent="0.2">
      <c r="A1" s="30" t="s">
        <v>323</v>
      </c>
      <c r="B1" s="30" t="s">
        <v>324</v>
      </c>
      <c r="C1" s="30" t="s">
        <v>325</v>
      </c>
      <c r="D1" s="30" t="s">
        <v>365</v>
      </c>
      <c r="E1" s="35" t="s">
        <v>436</v>
      </c>
    </row>
    <row r="2" spans="1:5" ht="16.5" x14ac:dyDescent="0.2">
      <c r="A2" s="29" t="s">
        <v>84</v>
      </c>
      <c r="B2" s="29" t="s">
        <v>443</v>
      </c>
      <c r="C2" s="29" t="s">
        <v>455</v>
      </c>
      <c r="D2" s="29" t="s">
        <v>378</v>
      </c>
    </row>
    <row r="3" spans="1:5" ht="16.5" x14ac:dyDescent="0.2">
      <c r="A3" s="29" t="s">
        <v>85</v>
      </c>
      <c r="B3" s="29" t="s">
        <v>444</v>
      </c>
      <c r="C3" s="29" t="s">
        <v>456</v>
      </c>
      <c r="D3" s="29" t="s">
        <v>378</v>
      </c>
    </row>
    <row r="4" spans="1:5" ht="16.5" x14ac:dyDescent="0.2">
      <c r="A4" s="29" t="s">
        <v>86</v>
      </c>
      <c r="B4" s="29" t="s">
        <v>445</v>
      </c>
      <c r="C4" s="29" t="s">
        <v>457</v>
      </c>
      <c r="D4" s="29" t="s">
        <v>378</v>
      </c>
    </row>
    <row r="5" spans="1:5" ht="16.5" x14ac:dyDescent="0.2">
      <c r="A5" s="29" t="s">
        <v>87</v>
      </c>
      <c r="B5" s="29" t="s">
        <v>446</v>
      </c>
      <c r="C5" s="29" t="s">
        <v>458</v>
      </c>
      <c r="D5" s="29" t="s">
        <v>378</v>
      </c>
    </row>
    <row r="6" spans="1:5" ht="16.5" x14ac:dyDescent="0.2">
      <c r="A6" s="29" t="s">
        <v>88</v>
      </c>
      <c r="B6" s="29" t="s">
        <v>454</v>
      </c>
      <c r="C6" s="29" t="s">
        <v>459</v>
      </c>
      <c r="D6" s="29" t="s">
        <v>378</v>
      </c>
    </row>
    <row r="7" spans="1:5" ht="16.5" x14ac:dyDescent="0.2">
      <c r="A7" s="29" t="s">
        <v>89</v>
      </c>
      <c r="B7" s="29" t="s">
        <v>447</v>
      </c>
      <c r="C7" s="29" t="s">
        <v>460</v>
      </c>
      <c r="D7" s="29" t="s">
        <v>378</v>
      </c>
    </row>
    <row r="8" spans="1:5" ht="16.5" x14ac:dyDescent="0.2">
      <c r="A8" s="29" t="s">
        <v>90</v>
      </c>
      <c r="B8" s="29" t="s">
        <v>448</v>
      </c>
      <c r="C8" s="29" t="s">
        <v>461</v>
      </c>
      <c r="D8" s="29" t="s">
        <v>378</v>
      </c>
    </row>
    <row r="9" spans="1:5" ht="16.5" x14ac:dyDescent="0.2">
      <c r="A9" s="29" t="s">
        <v>91</v>
      </c>
      <c r="B9" s="29" t="s">
        <v>449</v>
      </c>
      <c r="C9" s="29" t="s">
        <v>462</v>
      </c>
      <c r="D9" s="29" t="s">
        <v>378</v>
      </c>
    </row>
    <row r="10" spans="1:5" ht="16.5" x14ac:dyDescent="0.2">
      <c r="A10" s="29" t="s">
        <v>92</v>
      </c>
      <c r="B10" s="29" t="s">
        <v>450</v>
      </c>
      <c r="C10" s="29" t="s">
        <v>463</v>
      </c>
      <c r="D10" s="29" t="s">
        <v>378</v>
      </c>
    </row>
    <row r="11" spans="1:5" ht="16.5" x14ac:dyDescent="0.2">
      <c r="A11" s="29" t="s">
        <v>93</v>
      </c>
      <c r="B11" s="29" t="s">
        <v>451</v>
      </c>
      <c r="C11" s="29" t="s">
        <v>464</v>
      </c>
      <c r="D11" s="29" t="s">
        <v>378</v>
      </c>
    </row>
    <row r="12" spans="1:5" ht="16.5" x14ac:dyDescent="0.2">
      <c r="A12" s="29" t="s">
        <v>94</v>
      </c>
      <c r="B12" s="29" t="s">
        <v>452</v>
      </c>
      <c r="C12" s="29" t="s">
        <v>465</v>
      </c>
      <c r="D12" s="29" t="s">
        <v>378</v>
      </c>
    </row>
    <row r="13" spans="1:5" ht="16.5" x14ac:dyDescent="0.2">
      <c r="A13" s="29" t="s">
        <v>95</v>
      </c>
      <c r="B13" s="29" t="s">
        <v>453</v>
      </c>
      <c r="C13" s="29" t="s">
        <v>466</v>
      </c>
      <c r="D13" s="29" t="s">
        <v>378</v>
      </c>
    </row>
    <row r="14" spans="1:5" ht="16.5" x14ac:dyDescent="0.2">
      <c r="A14" s="29" t="s">
        <v>96</v>
      </c>
      <c r="B14" s="29" t="s">
        <v>441</v>
      </c>
      <c r="C14" s="29" t="s">
        <v>442</v>
      </c>
      <c r="D14" s="29" t="s">
        <v>378</v>
      </c>
      <c r="E14" s="36"/>
    </row>
    <row r="15" spans="1:5" ht="16.5" x14ac:dyDescent="0.2">
      <c r="A15" s="29" t="s">
        <v>97</v>
      </c>
      <c r="B15" s="29" t="s">
        <v>366</v>
      </c>
      <c r="C15" s="29" t="s">
        <v>98</v>
      </c>
      <c r="D15" s="29" t="s">
        <v>440</v>
      </c>
    </row>
    <row r="16" spans="1:5" ht="16.5" x14ac:dyDescent="0.2">
      <c r="A16" s="29" t="s">
        <v>99</v>
      </c>
      <c r="B16" s="29" t="s">
        <v>367</v>
      </c>
      <c r="C16" s="29" t="s">
        <v>100</v>
      </c>
      <c r="D16" s="29" t="s">
        <v>440</v>
      </c>
    </row>
    <row r="17" spans="1:4" ht="16.5" x14ac:dyDescent="0.2">
      <c r="A17" s="29" t="s">
        <v>101</v>
      </c>
      <c r="B17" s="29" t="s">
        <v>368</v>
      </c>
      <c r="C17" s="29" t="s">
        <v>102</v>
      </c>
      <c r="D17" s="29" t="s">
        <v>440</v>
      </c>
    </row>
    <row r="18" spans="1:4" ht="16.5" x14ac:dyDescent="0.2">
      <c r="A18" s="29" t="s">
        <v>103</v>
      </c>
      <c r="B18" s="29" t="s">
        <v>369</v>
      </c>
      <c r="C18" s="29" t="s">
        <v>104</v>
      </c>
      <c r="D18" s="29" t="s">
        <v>440</v>
      </c>
    </row>
    <row r="19" spans="1:4" ht="16.5" x14ac:dyDescent="0.2">
      <c r="A19" s="29" t="s">
        <v>105</v>
      </c>
      <c r="B19" s="29" t="s">
        <v>370</v>
      </c>
      <c r="C19" s="29" t="s">
        <v>106</v>
      </c>
      <c r="D19" s="29" t="s">
        <v>440</v>
      </c>
    </row>
    <row r="20" spans="1:4" ht="16.5" x14ac:dyDescent="0.2">
      <c r="A20" s="29" t="s">
        <v>107</v>
      </c>
      <c r="B20" s="29" t="s">
        <v>371</v>
      </c>
      <c r="C20" s="29" t="s">
        <v>108</v>
      </c>
      <c r="D20" s="29" t="s">
        <v>440</v>
      </c>
    </row>
    <row r="21" spans="1:4" ht="16.5" x14ac:dyDescent="0.2">
      <c r="A21" s="29" t="s">
        <v>109</v>
      </c>
      <c r="B21" s="29" t="s">
        <v>372</v>
      </c>
      <c r="C21" s="29" t="s">
        <v>110</v>
      </c>
      <c r="D21" s="29" t="s">
        <v>440</v>
      </c>
    </row>
    <row r="22" spans="1:4" ht="16.5" x14ac:dyDescent="0.2">
      <c r="A22" s="29" t="s">
        <v>111</v>
      </c>
      <c r="B22" s="29" t="s">
        <v>373</v>
      </c>
      <c r="C22" s="29" t="s">
        <v>112</v>
      </c>
      <c r="D22" s="29" t="s">
        <v>440</v>
      </c>
    </row>
    <row r="23" spans="1:4" ht="16.5" x14ac:dyDescent="0.2">
      <c r="A23" s="29" t="s">
        <v>113</v>
      </c>
      <c r="B23" s="29" t="s">
        <v>374</v>
      </c>
      <c r="C23" s="29" t="s">
        <v>114</v>
      </c>
      <c r="D23" s="29" t="s">
        <v>440</v>
      </c>
    </row>
    <row r="24" spans="1:4" ht="16.5" x14ac:dyDescent="0.2">
      <c r="A24" s="29" t="s">
        <v>115</v>
      </c>
      <c r="B24" s="29" t="s">
        <v>375</v>
      </c>
      <c r="C24" s="29" t="s">
        <v>116</v>
      </c>
      <c r="D24" s="29" t="s">
        <v>440</v>
      </c>
    </row>
    <row r="25" spans="1:4" ht="16.5" x14ac:dyDescent="0.2">
      <c r="A25" s="29" t="s">
        <v>117</v>
      </c>
      <c r="B25" s="29" t="s">
        <v>376</v>
      </c>
      <c r="C25" s="29" t="s">
        <v>118</v>
      </c>
      <c r="D25" s="29" t="s">
        <v>440</v>
      </c>
    </row>
    <row r="26" spans="1:4" ht="16.5" x14ac:dyDescent="0.2">
      <c r="A26" s="29" t="s">
        <v>119</v>
      </c>
      <c r="B26" s="29" t="s">
        <v>377</v>
      </c>
      <c r="C26" s="29" t="s">
        <v>120</v>
      </c>
      <c r="D26" s="29" t="s">
        <v>440</v>
      </c>
    </row>
    <row r="27" spans="1:4" ht="16.5" x14ac:dyDescent="0.2">
      <c r="A27" s="29" t="s">
        <v>121</v>
      </c>
      <c r="B27" s="29" t="s">
        <v>379</v>
      </c>
      <c r="C27" s="29" t="s">
        <v>122</v>
      </c>
      <c r="D27" s="29" t="s">
        <v>388</v>
      </c>
    </row>
    <row r="28" spans="1:4" ht="16.5" x14ac:dyDescent="0.2">
      <c r="A28" s="29" t="s">
        <v>123</v>
      </c>
      <c r="B28" s="29" t="s">
        <v>380</v>
      </c>
      <c r="C28" s="29" t="s">
        <v>124</v>
      </c>
      <c r="D28" s="29" t="s">
        <v>388</v>
      </c>
    </row>
    <row r="29" spans="1:4" ht="16.5" x14ac:dyDescent="0.2">
      <c r="A29" s="29" t="s">
        <v>125</v>
      </c>
      <c r="B29" s="29" t="s">
        <v>381</v>
      </c>
      <c r="C29" s="29" t="s">
        <v>126</v>
      </c>
      <c r="D29" s="29" t="s">
        <v>388</v>
      </c>
    </row>
    <row r="30" spans="1:4" ht="16.5" x14ac:dyDescent="0.2">
      <c r="A30" s="29" t="s">
        <v>127</v>
      </c>
      <c r="B30" s="29" t="s">
        <v>382</v>
      </c>
      <c r="C30" s="29" t="s">
        <v>128</v>
      </c>
      <c r="D30" s="29" t="s">
        <v>388</v>
      </c>
    </row>
    <row r="31" spans="1:4" ht="16.5" x14ac:dyDescent="0.2">
      <c r="A31" s="29" t="s">
        <v>129</v>
      </c>
      <c r="B31" s="29" t="s">
        <v>383</v>
      </c>
      <c r="C31" s="29" t="s">
        <v>130</v>
      </c>
      <c r="D31" s="29" t="s">
        <v>388</v>
      </c>
    </row>
    <row r="32" spans="1:4" ht="16.5" x14ac:dyDescent="0.2">
      <c r="A32" s="29" t="s">
        <v>131</v>
      </c>
      <c r="B32" s="29" t="s">
        <v>384</v>
      </c>
      <c r="C32" s="29" t="s">
        <v>132</v>
      </c>
      <c r="D32" s="29" t="s">
        <v>388</v>
      </c>
    </row>
    <row r="33" spans="1:5" ht="16.5" x14ac:dyDescent="0.2">
      <c r="A33" s="29" t="s">
        <v>133</v>
      </c>
      <c r="B33" s="29" t="s">
        <v>385</v>
      </c>
      <c r="C33" s="29" t="s">
        <v>134</v>
      </c>
      <c r="D33" s="29" t="s">
        <v>388</v>
      </c>
    </row>
    <row r="34" spans="1:5" ht="16.5" x14ac:dyDescent="0.2">
      <c r="A34" s="29" t="s">
        <v>135</v>
      </c>
      <c r="B34" s="29" t="s">
        <v>386</v>
      </c>
      <c r="C34" s="29" t="s">
        <v>136</v>
      </c>
      <c r="D34" s="29" t="s">
        <v>388</v>
      </c>
    </row>
    <row r="35" spans="1:5" ht="16.5" x14ac:dyDescent="0.2">
      <c r="A35" s="29" t="s">
        <v>137</v>
      </c>
      <c r="B35" s="29" t="s">
        <v>387</v>
      </c>
      <c r="C35" s="29" t="s">
        <v>138</v>
      </c>
      <c r="D35" s="29" t="s">
        <v>388</v>
      </c>
    </row>
    <row r="36" spans="1:5" ht="16.5" x14ac:dyDescent="0.3">
      <c r="A36" s="38" t="s">
        <v>480</v>
      </c>
      <c r="B36" s="38" t="s">
        <v>450</v>
      </c>
      <c r="C36" s="39" t="s">
        <v>481</v>
      </c>
      <c r="D36" s="29" t="s">
        <v>388</v>
      </c>
    </row>
    <row r="37" spans="1:5" ht="16.5" x14ac:dyDescent="0.3">
      <c r="A37" s="38" t="s">
        <v>482</v>
      </c>
      <c r="B37" s="38" t="s">
        <v>447</v>
      </c>
      <c r="C37" s="39" t="s">
        <v>483</v>
      </c>
      <c r="D37" s="29" t="s">
        <v>388</v>
      </c>
    </row>
    <row r="38" spans="1:5" ht="16.5" x14ac:dyDescent="0.3">
      <c r="A38" s="38" t="s">
        <v>484</v>
      </c>
      <c r="B38" s="38" t="s">
        <v>387</v>
      </c>
      <c r="C38" s="39" t="s">
        <v>485</v>
      </c>
      <c r="D38" s="29" t="s">
        <v>388</v>
      </c>
    </row>
    <row r="39" spans="1:5" ht="17.25" x14ac:dyDescent="0.3">
      <c r="A39" s="40" t="s">
        <v>486</v>
      </c>
      <c r="B39" s="40" t="s">
        <v>389</v>
      </c>
      <c r="C39" s="41" t="s">
        <v>487</v>
      </c>
      <c r="D39" s="29" t="s">
        <v>388</v>
      </c>
    </row>
    <row r="40" spans="1:5" ht="16.5" x14ac:dyDescent="0.2">
      <c r="A40" s="29" t="s">
        <v>34</v>
      </c>
      <c r="B40" s="29" t="s">
        <v>326</v>
      </c>
      <c r="C40" s="29" t="s">
        <v>35</v>
      </c>
      <c r="D40" s="29" t="s">
        <v>284</v>
      </c>
      <c r="E40" s="36" t="s">
        <v>437</v>
      </c>
    </row>
    <row r="41" spans="1:5" ht="16.5" x14ac:dyDescent="0.2">
      <c r="A41" s="29" t="s">
        <v>38</v>
      </c>
      <c r="B41" s="29" t="s">
        <v>327</v>
      </c>
      <c r="C41" s="29" t="s">
        <v>39</v>
      </c>
      <c r="D41" s="29" t="s">
        <v>284</v>
      </c>
      <c r="E41" s="36"/>
    </row>
    <row r="42" spans="1:5" ht="16.5" x14ac:dyDescent="0.2">
      <c r="A42" s="29" t="s">
        <v>40</v>
      </c>
      <c r="B42" s="29" t="s">
        <v>328</v>
      </c>
      <c r="C42" s="29" t="s">
        <v>329</v>
      </c>
      <c r="D42" s="29" t="s">
        <v>284</v>
      </c>
    </row>
    <row r="43" spans="1:5" ht="16.5" x14ac:dyDescent="0.2">
      <c r="A43" s="29" t="s">
        <v>41</v>
      </c>
      <c r="B43" s="29" t="s">
        <v>330</v>
      </c>
      <c r="C43" s="29" t="s">
        <v>42</v>
      </c>
      <c r="D43" s="29" t="s">
        <v>284</v>
      </c>
      <c r="E43" s="36" t="s">
        <v>437</v>
      </c>
    </row>
    <row r="44" spans="1:5" ht="16.5" x14ac:dyDescent="0.2">
      <c r="A44" s="29" t="s">
        <v>43</v>
      </c>
      <c r="B44" s="29" t="s">
        <v>331</v>
      </c>
      <c r="C44" s="29" t="s">
        <v>20</v>
      </c>
      <c r="D44" s="29" t="s">
        <v>284</v>
      </c>
    </row>
    <row r="45" spans="1:5" ht="16.5" x14ac:dyDescent="0.2">
      <c r="A45" s="29" t="s">
        <v>45</v>
      </c>
      <c r="B45" s="29" t="s">
        <v>332</v>
      </c>
      <c r="C45" s="29" t="s">
        <v>21</v>
      </c>
      <c r="D45" s="29" t="s">
        <v>284</v>
      </c>
    </row>
    <row r="46" spans="1:5" ht="16.5" x14ac:dyDescent="0.2">
      <c r="A46" s="29" t="s">
        <v>265</v>
      </c>
      <c r="B46" s="29" t="s">
        <v>475</v>
      </c>
      <c r="C46" s="29" t="s">
        <v>476</v>
      </c>
      <c r="D46" s="29" t="s">
        <v>284</v>
      </c>
    </row>
    <row r="47" spans="1:5" ht="16.5" x14ac:dyDescent="0.2">
      <c r="A47" s="29" t="s">
        <v>46</v>
      </c>
      <c r="B47" s="29" t="s">
        <v>333</v>
      </c>
      <c r="C47" s="29" t="s">
        <v>47</v>
      </c>
      <c r="D47" s="29" t="s">
        <v>284</v>
      </c>
    </row>
    <row r="48" spans="1:5" ht="16.5" x14ac:dyDescent="0.2">
      <c r="A48" s="29" t="s">
        <v>48</v>
      </c>
      <c r="B48" s="29" t="s">
        <v>331</v>
      </c>
      <c r="C48" s="29" t="s">
        <v>24</v>
      </c>
      <c r="D48" s="29" t="s">
        <v>284</v>
      </c>
    </row>
    <row r="49" spans="1:4" ht="16.5" x14ac:dyDescent="0.2">
      <c r="A49" s="29" t="s">
        <v>49</v>
      </c>
      <c r="B49" s="29" t="s">
        <v>334</v>
      </c>
      <c r="C49" s="29" t="s">
        <v>16</v>
      </c>
      <c r="D49" s="29" t="s">
        <v>284</v>
      </c>
    </row>
    <row r="50" spans="1:4" ht="16.5" x14ac:dyDescent="0.2">
      <c r="A50" s="29" t="s">
        <v>50</v>
      </c>
      <c r="B50" s="29" t="s">
        <v>335</v>
      </c>
      <c r="C50" s="29" t="s">
        <v>10</v>
      </c>
      <c r="D50" s="29" t="s">
        <v>284</v>
      </c>
    </row>
    <row r="51" spans="1:4" ht="16.5" x14ac:dyDescent="0.2">
      <c r="A51" s="29" t="s">
        <v>51</v>
      </c>
      <c r="B51" s="29" t="s">
        <v>336</v>
      </c>
      <c r="C51" s="29" t="s">
        <v>52</v>
      </c>
      <c r="D51" s="29" t="s">
        <v>284</v>
      </c>
    </row>
    <row r="52" spans="1:4" ht="16.5" x14ac:dyDescent="0.2">
      <c r="A52" s="29" t="s">
        <v>53</v>
      </c>
      <c r="B52" s="29" t="s">
        <v>337</v>
      </c>
      <c r="C52" s="29" t="s">
        <v>54</v>
      </c>
      <c r="D52" s="29" t="s">
        <v>284</v>
      </c>
    </row>
    <row r="53" spans="1:4" ht="16.5" x14ac:dyDescent="0.2">
      <c r="A53" s="29" t="s">
        <v>31</v>
      </c>
      <c r="B53" s="29" t="s">
        <v>338</v>
      </c>
      <c r="C53" s="29" t="s">
        <v>14</v>
      </c>
      <c r="D53" s="29" t="s">
        <v>284</v>
      </c>
    </row>
    <row r="54" spans="1:4" ht="16.5" x14ac:dyDescent="0.2">
      <c r="A54" s="29" t="s">
        <v>55</v>
      </c>
      <c r="B54" s="29" t="s">
        <v>339</v>
      </c>
      <c r="C54" s="29" t="s">
        <v>18</v>
      </c>
      <c r="D54" s="29" t="s">
        <v>284</v>
      </c>
    </row>
    <row r="55" spans="1:4" ht="16.5" x14ac:dyDescent="0.2">
      <c r="A55" s="29" t="s">
        <v>56</v>
      </c>
      <c r="B55" s="29" t="s">
        <v>340</v>
      </c>
      <c r="C55" s="29" t="s">
        <v>57</v>
      </c>
      <c r="D55" s="29" t="s">
        <v>284</v>
      </c>
    </row>
    <row r="56" spans="1:4" ht="16.5" x14ac:dyDescent="0.2">
      <c r="A56" s="29" t="s">
        <v>58</v>
      </c>
      <c r="B56" s="29" t="s">
        <v>341</v>
      </c>
      <c r="C56" s="29" t="s">
        <v>342</v>
      </c>
      <c r="D56" s="29" t="s">
        <v>284</v>
      </c>
    </row>
    <row r="57" spans="1:4" ht="16.5" x14ac:dyDescent="0.2">
      <c r="A57" s="29" t="s">
        <v>59</v>
      </c>
      <c r="B57" s="29" t="s">
        <v>343</v>
      </c>
      <c r="C57" s="29" t="s">
        <v>344</v>
      </c>
      <c r="D57" s="29" t="s">
        <v>284</v>
      </c>
    </row>
    <row r="58" spans="1:4" ht="16.5" x14ac:dyDescent="0.2">
      <c r="A58" s="29" t="s">
        <v>60</v>
      </c>
      <c r="B58" s="29" t="s">
        <v>345</v>
      </c>
      <c r="C58" s="29" t="s">
        <v>8</v>
      </c>
      <c r="D58" s="29" t="s">
        <v>284</v>
      </c>
    </row>
    <row r="59" spans="1:4" ht="16.5" x14ac:dyDescent="0.2">
      <c r="A59" s="29" t="s">
        <v>61</v>
      </c>
      <c r="B59" s="29" t="s">
        <v>346</v>
      </c>
      <c r="C59" s="29" t="s">
        <v>347</v>
      </c>
      <c r="D59" s="29" t="s">
        <v>284</v>
      </c>
    </row>
    <row r="60" spans="1:4" ht="16.5" x14ac:dyDescent="0.2">
      <c r="A60" s="29" t="s">
        <v>62</v>
      </c>
      <c r="B60" s="29" t="s">
        <v>348</v>
      </c>
      <c r="C60" s="29" t="s">
        <v>23</v>
      </c>
      <c r="D60" s="29" t="s">
        <v>284</v>
      </c>
    </row>
    <row r="61" spans="1:4" ht="16.5" x14ac:dyDescent="0.2">
      <c r="A61" s="29" t="s">
        <v>63</v>
      </c>
      <c r="B61" s="29" t="s">
        <v>349</v>
      </c>
      <c r="C61" s="29" t="s">
        <v>64</v>
      </c>
      <c r="D61" s="29" t="s">
        <v>284</v>
      </c>
    </row>
    <row r="62" spans="1:4" ht="16.5" x14ac:dyDescent="0.2">
      <c r="A62" s="29" t="s">
        <v>65</v>
      </c>
      <c r="B62" s="29" t="s">
        <v>350</v>
      </c>
      <c r="C62" s="29" t="s">
        <v>6</v>
      </c>
      <c r="D62" s="29" t="s">
        <v>284</v>
      </c>
    </row>
    <row r="63" spans="1:4" ht="16.5" x14ac:dyDescent="0.2">
      <c r="A63" s="29" t="s">
        <v>66</v>
      </c>
      <c r="B63" s="29" t="s">
        <v>351</v>
      </c>
      <c r="C63" s="29" t="s">
        <v>7</v>
      </c>
      <c r="D63" s="29" t="s">
        <v>284</v>
      </c>
    </row>
    <row r="64" spans="1:4" ht="16.5" x14ac:dyDescent="0.2">
      <c r="A64" s="29" t="s">
        <v>67</v>
      </c>
      <c r="B64" s="29" t="s">
        <v>352</v>
      </c>
      <c r="C64" s="29" t="s">
        <v>353</v>
      </c>
      <c r="D64" s="29" t="s">
        <v>284</v>
      </c>
    </row>
    <row r="65" spans="1:5" ht="16.5" x14ac:dyDescent="0.2">
      <c r="A65" s="29" t="s">
        <v>68</v>
      </c>
      <c r="B65" s="29" t="s">
        <v>354</v>
      </c>
      <c r="C65" s="29" t="s">
        <v>69</v>
      </c>
      <c r="D65" s="29" t="s">
        <v>284</v>
      </c>
    </row>
    <row r="66" spans="1:5" ht="16.5" x14ac:dyDescent="0.2">
      <c r="A66" s="29" t="s">
        <v>70</v>
      </c>
      <c r="B66" s="29" t="s">
        <v>330</v>
      </c>
      <c r="C66" s="29" t="s">
        <v>12</v>
      </c>
      <c r="D66" s="29" t="s">
        <v>284</v>
      </c>
    </row>
    <row r="67" spans="1:5" ht="16.5" x14ac:dyDescent="0.2">
      <c r="A67" s="29" t="s">
        <v>71</v>
      </c>
      <c r="B67" s="29" t="s">
        <v>355</v>
      </c>
      <c r="C67" s="29" t="s">
        <v>22</v>
      </c>
      <c r="D67" s="29" t="s">
        <v>284</v>
      </c>
    </row>
    <row r="68" spans="1:5" ht="16.5" x14ac:dyDescent="0.2">
      <c r="A68" s="29" t="s">
        <v>72</v>
      </c>
      <c r="B68" s="29" t="s">
        <v>356</v>
      </c>
      <c r="C68" s="29" t="s">
        <v>11</v>
      </c>
      <c r="D68" s="29" t="s">
        <v>284</v>
      </c>
    </row>
    <row r="69" spans="1:5" ht="16.5" x14ac:dyDescent="0.2">
      <c r="A69" s="29" t="s">
        <v>73</v>
      </c>
      <c r="B69" s="29" t="s">
        <v>357</v>
      </c>
      <c r="C69" s="29" t="s">
        <v>13</v>
      </c>
      <c r="D69" s="29" t="s">
        <v>284</v>
      </c>
    </row>
    <row r="70" spans="1:5" ht="16.5" x14ac:dyDescent="0.2">
      <c r="A70" s="29" t="s">
        <v>74</v>
      </c>
      <c r="B70" s="29" t="s">
        <v>358</v>
      </c>
      <c r="C70" s="29" t="s">
        <v>15</v>
      </c>
      <c r="D70" s="29" t="s">
        <v>284</v>
      </c>
    </row>
    <row r="71" spans="1:5" ht="16.5" x14ac:dyDescent="0.2">
      <c r="A71" s="29" t="s">
        <v>75</v>
      </c>
      <c r="B71" s="29" t="s">
        <v>359</v>
      </c>
      <c r="C71" s="29" t="s">
        <v>17</v>
      </c>
      <c r="D71" s="29" t="s">
        <v>284</v>
      </c>
    </row>
    <row r="72" spans="1:5" ht="16.5" x14ac:dyDescent="0.2">
      <c r="A72" s="29" t="s">
        <v>76</v>
      </c>
      <c r="B72" s="29" t="s">
        <v>360</v>
      </c>
      <c r="C72" s="29" t="s">
        <v>77</v>
      </c>
      <c r="D72" s="29" t="s">
        <v>284</v>
      </c>
    </row>
    <row r="73" spans="1:5" ht="16.5" x14ac:dyDescent="0.2">
      <c r="A73" s="29" t="s">
        <v>78</v>
      </c>
      <c r="B73" s="29" t="s">
        <v>361</v>
      </c>
      <c r="C73" s="29" t="s">
        <v>9</v>
      </c>
      <c r="D73" s="29" t="s">
        <v>284</v>
      </c>
    </row>
    <row r="74" spans="1:5" ht="16.5" x14ac:dyDescent="0.2">
      <c r="A74" s="29" t="s">
        <v>79</v>
      </c>
      <c r="B74" s="29" t="s">
        <v>362</v>
      </c>
      <c r="C74" s="29" t="s">
        <v>80</v>
      </c>
      <c r="D74" s="29" t="s">
        <v>284</v>
      </c>
    </row>
    <row r="75" spans="1:5" ht="16.5" x14ac:dyDescent="0.2">
      <c r="A75" s="29" t="s">
        <v>82</v>
      </c>
      <c r="B75" s="29" t="s">
        <v>363</v>
      </c>
      <c r="C75" s="29" t="s">
        <v>83</v>
      </c>
      <c r="D75" s="29" t="s">
        <v>284</v>
      </c>
    </row>
    <row r="76" spans="1:5" ht="16.5" x14ac:dyDescent="0.2">
      <c r="A76" s="29" t="s">
        <v>139</v>
      </c>
      <c r="B76" s="29" t="s">
        <v>364</v>
      </c>
      <c r="C76" s="29" t="s">
        <v>140</v>
      </c>
      <c r="D76" s="29" t="s">
        <v>284</v>
      </c>
    </row>
    <row r="77" spans="1:5" ht="16.5" x14ac:dyDescent="0.2">
      <c r="A77" s="29" t="s">
        <v>477</v>
      </c>
      <c r="B77" s="29" t="s">
        <v>478</v>
      </c>
      <c r="C77" s="29" t="s">
        <v>479</v>
      </c>
      <c r="D77" s="29" t="s">
        <v>284</v>
      </c>
    </row>
    <row r="78" spans="1:5" ht="16.5" x14ac:dyDescent="0.2">
      <c r="A78" s="29" t="s">
        <v>36</v>
      </c>
      <c r="B78" s="29" t="s">
        <v>856</v>
      </c>
      <c r="C78" s="29" t="s">
        <v>857</v>
      </c>
      <c r="D78" s="29" t="s">
        <v>284</v>
      </c>
      <c r="E78" s="29" t="s">
        <v>854</v>
      </c>
    </row>
    <row r="79" spans="1:5" ht="16.5" x14ac:dyDescent="0.2">
      <c r="A79" s="29" t="s">
        <v>37</v>
      </c>
      <c r="B79" s="29" t="s">
        <v>858</v>
      </c>
      <c r="C79" s="29" t="s">
        <v>859</v>
      </c>
      <c r="D79" s="29" t="s">
        <v>284</v>
      </c>
      <c r="E79" s="29" t="s">
        <v>854</v>
      </c>
    </row>
    <row r="80" spans="1:5" ht="16.5" x14ac:dyDescent="0.2">
      <c r="A80" s="29" t="s">
        <v>44</v>
      </c>
      <c r="B80" s="29" t="s">
        <v>860</v>
      </c>
      <c r="C80" s="29" t="s">
        <v>861</v>
      </c>
      <c r="D80" s="29" t="s">
        <v>284</v>
      </c>
      <c r="E80" s="29" t="s">
        <v>854</v>
      </c>
    </row>
    <row r="81" spans="1:5" ht="16.5" x14ac:dyDescent="0.2">
      <c r="A81" s="29" t="s">
        <v>81</v>
      </c>
      <c r="B81" s="29" t="s">
        <v>862</v>
      </c>
      <c r="C81" s="29" t="s">
        <v>19</v>
      </c>
      <c r="D81" s="29" t="s">
        <v>284</v>
      </c>
      <c r="E81" s="29" t="s">
        <v>854</v>
      </c>
    </row>
    <row r="82" spans="1:5" ht="16.5" x14ac:dyDescent="0.2">
      <c r="A82" s="29" t="s">
        <v>151</v>
      </c>
      <c r="B82" s="29" t="s">
        <v>863</v>
      </c>
      <c r="C82" s="29" t="s">
        <v>864</v>
      </c>
      <c r="D82" s="29" t="s">
        <v>865</v>
      </c>
      <c r="E82" s="29" t="s">
        <v>855</v>
      </c>
    </row>
    <row r="83" spans="1:5" ht="16.5" x14ac:dyDescent="0.2">
      <c r="A83" s="29" t="s">
        <v>152</v>
      </c>
      <c r="B83" s="29" t="s">
        <v>866</v>
      </c>
      <c r="C83" s="29" t="s">
        <v>867</v>
      </c>
      <c r="D83" s="29" t="s">
        <v>865</v>
      </c>
      <c r="E83" s="29" t="s">
        <v>855</v>
      </c>
    </row>
    <row r="84" spans="1:5" ht="16.5" x14ac:dyDescent="0.2">
      <c r="A84" s="29" t="s">
        <v>153</v>
      </c>
      <c r="B84" s="29" t="s">
        <v>868</v>
      </c>
      <c r="C84" s="29" t="s">
        <v>154</v>
      </c>
      <c r="D84" s="29" t="s">
        <v>865</v>
      </c>
      <c r="E84" s="29"/>
    </row>
    <row r="85" spans="1:5" ht="16.5" x14ac:dyDescent="0.2">
      <c r="A85" s="29" t="s">
        <v>141</v>
      </c>
      <c r="B85" s="29" t="s">
        <v>869</v>
      </c>
      <c r="C85" s="29" t="s">
        <v>870</v>
      </c>
      <c r="D85" s="29" t="s">
        <v>5</v>
      </c>
      <c r="E85" s="29"/>
    </row>
    <row r="86" spans="1:5" ht="16.5" x14ac:dyDescent="0.2">
      <c r="A86" s="29" t="s">
        <v>142</v>
      </c>
      <c r="B86" s="29" t="s">
        <v>871</v>
      </c>
      <c r="C86" s="29" t="s">
        <v>872</v>
      </c>
      <c r="D86" s="29" t="s">
        <v>5</v>
      </c>
      <c r="E86" s="29"/>
    </row>
    <row r="87" spans="1:5" ht="16.5" x14ac:dyDescent="0.2">
      <c r="A87" s="29" t="s">
        <v>144</v>
      </c>
      <c r="B87" s="29" t="s">
        <v>873</v>
      </c>
      <c r="C87" s="29" t="s">
        <v>874</v>
      </c>
      <c r="D87" s="29" t="s">
        <v>5</v>
      </c>
      <c r="E87" s="29"/>
    </row>
    <row r="88" spans="1:5" ht="16.5" x14ac:dyDescent="0.2">
      <c r="A88" s="29" t="s">
        <v>145</v>
      </c>
      <c r="B88" s="29" t="s">
        <v>875</v>
      </c>
      <c r="C88" s="29" t="s">
        <v>876</v>
      </c>
      <c r="D88" s="29" t="s">
        <v>5</v>
      </c>
      <c r="E88" s="29"/>
    </row>
    <row r="89" spans="1:5" ht="16.5" x14ac:dyDescent="0.2">
      <c r="A89" s="29" t="s">
        <v>146</v>
      </c>
      <c r="B89" s="29" t="s">
        <v>877</v>
      </c>
      <c r="C89" s="29" t="s">
        <v>878</v>
      </c>
      <c r="D89" s="29" t="s">
        <v>5</v>
      </c>
      <c r="E89" s="29"/>
    </row>
    <row r="90" spans="1:5" ht="16.5" x14ac:dyDescent="0.2">
      <c r="A90" s="29" t="s">
        <v>147</v>
      </c>
      <c r="B90" s="29" t="s">
        <v>389</v>
      </c>
      <c r="C90" s="29" t="s">
        <v>879</v>
      </c>
      <c r="D90" s="29" t="s">
        <v>5</v>
      </c>
      <c r="E90" s="29"/>
    </row>
    <row r="91" spans="1:5" ht="16.5" x14ac:dyDescent="0.2">
      <c r="A91" s="29" t="s">
        <v>148</v>
      </c>
      <c r="B91" s="29" t="s">
        <v>880</v>
      </c>
      <c r="C91" s="29" t="s">
        <v>881</v>
      </c>
      <c r="D91" s="29" t="s">
        <v>5</v>
      </c>
      <c r="E91" s="29"/>
    </row>
    <row r="92" spans="1:5" ht="16.5" x14ac:dyDescent="0.2">
      <c r="A92" s="29" t="s">
        <v>155</v>
      </c>
      <c r="B92" s="29" t="s">
        <v>882</v>
      </c>
      <c r="C92" s="29" t="s">
        <v>883</v>
      </c>
      <c r="D92" s="29" t="s">
        <v>865</v>
      </c>
      <c r="E92" s="29" t="s">
        <v>854</v>
      </c>
    </row>
    <row r="93" spans="1:5" ht="16.5" x14ac:dyDescent="0.2">
      <c r="A93" s="29" t="s">
        <v>156</v>
      </c>
      <c r="B93" s="29" t="s">
        <v>884</v>
      </c>
      <c r="C93" s="29" t="s">
        <v>885</v>
      </c>
      <c r="D93" s="29" t="s">
        <v>865</v>
      </c>
      <c r="E93" s="29" t="s">
        <v>854</v>
      </c>
    </row>
    <row r="94" spans="1:5" ht="16.5" x14ac:dyDescent="0.2">
      <c r="A94" s="29" t="s">
        <v>157</v>
      </c>
      <c r="B94" s="29" t="s">
        <v>886</v>
      </c>
      <c r="C94" s="29" t="s">
        <v>887</v>
      </c>
      <c r="D94" s="29" t="s">
        <v>865</v>
      </c>
      <c r="E94" s="29" t="s">
        <v>854</v>
      </c>
    </row>
    <row r="95" spans="1:5" ht="16.5" x14ac:dyDescent="0.2">
      <c r="A95" s="29" t="s">
        <v>150</v>
      </c>
      <c r="B95" s="29" t="s">
        <v>888</v>
      </c>
      <c r="C95" s="29" t="s">
        <v>889</v>
      </c>
      <c r="D95" s="29" t="s">
        <v>5</v>
      </c>
      <c r="E95" s="29"/>
    </row>
    <row r="96" spans="1:5" ht="16.5" x14ac:dyDescent="0.2">
      <c r="A96" s="29" t="s">
        <v>149</v>
      </c>
      <c r="B96" s="29" t="s">
        <v>890</v>
      </c>
      <c r="C96" s="29" t="s">
        <v>891</v>
      </c>
      <c r="D96" s="29" t="s">
        <v>5</v>
      </c>
      <c r="E96" s="29"/>
    </row>
    <row r="97" spans="1:5" ht="16.5" x14ac:dyDescent="0.2">
      <c r="A97" s="29" t="s">
        <v>838</v>
      </c>
      <c r="B97" s="29" t="s">
        <v>450</v>
      </c>
      <c r="C97" s="29" t="s">
        <v>892</v>
      </c>
      <c r="D97" s="29" t="s">
        <v>378</v>
      </c>
      <c r="E97" s="29"/>
    </row>
  </sheetData>
  <autoFilter ref="A1:E64" xr:uid="{8BBDF058-F1DF-4671-A0EC-67120D0692A5}">
    <sortState xmlns:xlrd2="http://schemas.microsoft.com/office/spreadsheetml/2017/richdata2" ref="A2:E81">
      <sortCondition ref="D1:D64"/>
    </sortState>
  </autoFilter>
  <sortState xmlns:xlrd2="http://schemas.microsoft.com/office/spreadsheetml/2017/richdata2" ref="A3:D39">
    <sortCondition ref="A3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37BE1-C8F9-4962-BBA5-A8D1D21B1179}">
  <dimension ref="A3:FV260"/>
  <sheetViews>
    <sheetView topLeftCell="I1" workbookViewId="0">
      <selection activeCell="A3" sqref="A3:Y260"/>
    </sheetView>
  </sheetViews>
  <sheetFormatPr defaultRowHeight="12.75" x14ac:dyDescent="0.2"/>
  <cols>
    <col min="1" max="1" width="77.28515625" bestFit="1" customWidth="1"/>
    <col min="2" max="2" width="16.28515625" style="65" bestFit="1" customWidth="1"/>
    <col min="3" max="3" width="15.7109375" style="65" bestFit="1" customWidth="1"/>
    <col min="4" max="4" width="15.42578125" style="65" customWidth="1"/>
    <col min="5" max="5" width="15.7109375" style="65" bestFit="1" customWidth="1"/>
    <col min="6" max="6" width="15.28515625" style="65" bestFit="1" customWidth="1"/>
    <col min="7" max="7" width="15.42578125" style="65" bestFit="1" customWidth="1"/>
    <col min="8" max="8" width="10" style="9" bestFit="1" customWidth="1"/>
    <col min="9" max="9" width="12.28515625" style="9" bestFit="1" customWidth="1"/>
    <col min="10" max="10" width="10" style="9" bestFit="1" customWidth="1"/>
    <col min="11" max="12" width="11" style="9" bestFit="1" customWidth="1"/>
    <col min="13" max="13" width="10" style="9" bestFit="1" customWidth="1"/>
    <col min="14" max="14" width="11.85546875" style="9" bestFit="1" customWidth="1"/>
    <col min="15" max="15" width="12.28515625" style="9" bestFit="1" customWidth="1"/>
    <col min="16" max="17" width="10" style="9" bestFit="1" customWidth="1"/>
    <col min="18" max="18" width="10.28515625" style="9" bestFit="1" customWidth="1"/>
    <col min="19" max="19" width="10.7109375" style="9" bestFit="1" customWidth="1"/>
    <col min="20" max="20" width="47.85546875" style="9" bestFit="1" customWidth="1"/>
    <col min="21" max="21" width="45.42578125" style="9" bestFit="1" customWidth="1"/>
    <col min="22" max="22" width="36.7109375" style="9" bestFit="1" customWidth="1"/>
    <col min="23" max="23" width="39.42578125" style="9" bestFit="1" customWidth="1"/>
    <col min="24" max="24" width="32.28515625" style="9" bestFit="1" customWidth="1"/>
    <col min="25" max="25" width="28.140625" style="9" bestFit="1" customWidth="1"/>
    <col min="26" max="178" width="9.140625" style="9"/>
  </cols>
  <sheetData>
    <row r="3" spans="1:25" x14ac:dyDescent="0.2">
      <c r="B3" s="9" t="s">
        <v>270</v>
      </c>
      <c r="C3" s="9"/>
      <c r="D3" s="9"/>
      <c r="E3" s="9"/>
      <c r="F3" s="9"/>
      <c r="G3" s="9"/>
    </row>
    <row r="4" spans="1:25" x14ac:dyDescent="0.2">
      <c r="B4" s="9">
        <v>2021</v>
      </c>
      <c r="C4" s="9"/>
      <c r="D4" s="9"/>
      <c r="E4" s="9"/>
      <c r="F4" s="9"/>
      <c r="G4" s="9"/>
      <c r="H4" s="9">
        <v>2022</v>
      </c>
      <c r="N4" s="9">
        <v>2023</v>
      </c>
      <c r="T4" s="9" t="s">
        <v>277</v>
      </c>
      <c r="U4" s="9" t="s">
        <v>821</v>
      </c>
      <c r="V4" s="9" t="s">
        <v>822</v>
      </c>
      <c r="W4" s="9" t="s">
        <v>276</v>
      </c>
      <c r="X4" s="9" t="s">
        <v>823</v>
      </c>
      <c r="Y4" s="9" t="s">
        <v>824</v>
      </c>
    </row>
    <row r="5" spans="1:25" ht="76.5" x14ac:dyDescent="0.2">
      <c r="A5" t="s">
        <v>268</v>
      </c>
      <c r="B5" s="9" t="s">
        <v>278</v>
      </c>
      <c r="C5" s="9" t="s">
        <v>799</v>
      </c>
      <c r="D5" s="9" t="s">
        <v>798</v>
      </c>
      <c r="E5" s="9" t="s">
        <v>271</v>
      </c>
      <c r="F5" s="9" t="s">
        <v>797</v>
      </c>
      <c r="G5" s="9" t="s">
        <v>796</v>
      </c>
      <c r="H5" s="9" t="s">
        <v>278</v>
      </c>
      <c r="I5" s="9" t="s">
        <v>799</v>
      </c>
      <c r="J5" s="9" t="s">
        <v>798</v>
      </c>
      <c r="K5" s="9" t="s">
        <v>271</v>
      </c>
      <c r="L5" s="9" t="s">
        <v>797</v>
      </c>
      <c r="M5" s="9" t="s">
        <v>796</v>
      </c>
      <c r="N5" s="9" t="s">
        <v>278</v>
      </c>
      <c r="O5" s="9" t="s">
        <v>799</v>
      </c>
      <c r="P5" s="9" t="s">
        <v>798</v>
      </c>
      <c r="Q5" s="9" t="s">
        <v>271</v>
      </c>
      <c r="R5" s="9" t="s">
        <v>797</v>
      </c>
      <c r="S5" s="9" t="s">
        <v>796</v>
      </c>
    </row>
    <row r="6" spans="1:25" x14ac:dyDescent="0.2">
      <c r="A6" t="s">
        <v>795</v>
      </c>
      <c r="B6" s="9">
        <v>17301</v>
      </c>
      <c r="C6" s="9">
        <v>0</v>
      </c>
      <c r="D6" s="9">
        <v>17301</v>
      </c>
      <c r="E6" s="9">
        <v>9755.83</v>
      </c>
      <c r="F6" s="9">
        <v>9755.83</v>
      </c>
      <c r="G6" s="9">
        <v>7545.17</v>
      </c>
      <c r="H6" s="9">
        <v>11550</v>
      </c>
      <c r="I6" s="9">
        <v>0</v>
      </c>
      <c r="J6" s="9">
        <v>11550</v>
      </c>
      <c r="K6" s="9">
        <v>8554.48</v>
      </c>
      <c r="L6" s="9">
        <v>8554.48</v>
      </c>
      <c r="M6" s="9">
        <v>2995.52</v>
      </c>
      <c r="N6" s="9">
        <v>11550</v>
      </c>
      <c r="O6" s="9">
        <v>0</v>
      </c>
      <c r="P6" s="9">
        <v>11550</v>
      </c>
      <c r="Q6" s="9">
        <v>11437.97</v>
      </c>
      <c r="R6" s="9">
        <v>11437.97</v>
      </c>
      <c r="S6" s="9">
        <v>112.03</v>
      </c>
      <c r="T6" s="9">
        <v>40401</v>
      </c>
      <c r="U6" s="9">
        <v>0</v>
      </c>
      <c r="V6" s="9">
        <v>40401</v>
      </c>
      <c r="W6" s="9">
        <v>29748.28</v>
      </c>
      <c r="X6" s="9">
        <v>29748.28</v>
      </c>
      <c r="Y6" s="9">
        <v>10652.720000000001</v>
      </c>
    </row>
    <row r="7" spans="1:25" x14ac:dyDescent="0.2">
      <c r="A7" t="s">
        <v>794</v>
      </c>
      <c r="B7" s="9">
        <v>4768.53</v>
      </c>
      <c r="C7" s="9">
        <v>-304.72000000000003</v>
      </c>
      <c r="D7" s="9">
        <v>4463.8100000000004</v>
      </c>
      <c r="E7" s="9">
        <v>2706.56</v>
      </c>
      <c r="F7" s="9">
        <v>2706.56</v>
      </c>
      <c r="G7" s="9">
        <v>1757.25</v>
      </c>
      <c r="H7" s="9">
        <v>6980.56</v>
      </c>
      <c r="I7" s="9">
        <v>0</v>
      </c>
      <c r="J7" s="9">
        <v>6980.56</v>
      </c>
      <c r="K7" s="9">
        <v>5824.23</v>
      </c>
      <c r="L7" s="9">
        <v>5824.23</v>
      </c>
      <c r="M7" s="9">
        <v>1156.33</v>
      </c>
      <c r="N7" s="9">
        <v>6975.37</v>
      </c>
      <c r="O7" s="9">
        <v>0</v>
      </c>
      <c r="P7" s="9">
        <v>6975.37</v>
      </c>
      <c r="Q7" s="9">
        <v>11707.23</v>
      </c>
      <c r="R7" s="9">
        <v>11707.23</v>
      </c>
      <c r="S7" s="9">
        <v>-4731.8599999999997</v>
      </c>
      <c r="T7" s="9">
        <v>18724.46</v>
      </c>
      <c r="U7" s="9">
        <v>-304.72000000000003</v>
      </c>
      <c r="V7" s="9">
        <v>18419.740000000002</v>
      </c>
      <c r="W7" s="9">
        <v>20238.019999999997</v>
      </c>
      <c r="X7" s="9">
        <v>20238.019999999997</v>
      </c>
      <c r="Y7" s="9">
        <v>-1818.2799999999997</v>
      </c>
    </row>
    <row r="8" spans="1:25" x14ac:dyDescent="0.2">
      <c r="A8" t="s">
        <v>793</v>
      </c>
      <c r="B8" s="9">
        <v>51040</v>
      </c>
      <c r="C8" s="9">
        <v>-10883</v>
      </c>
      <c r="D8" s="9">
        <v>40157</v>
      </c>
      <c r="E8" s="9">
        <v>23676.75</v>
      </c>
      <c r="F8" s="9">
        <v>23676.75</v>
      </c>
      <c r="G8" s="9">
        <v>16480.25</v>
      </c>
      <c r="H8" s="9">
        <v>54360</v>
      </c>
      <c r="I8" s="9">
        <v>0</v>
      </c>
      <c r="J8" s="9">
        <v>54360</v>
      </c>
      <c r="K8" s="9">
        <v>45377.25</v>
      </c>
      <c r="L8" s="9">
        <v>45377.25</v>
      </c>
      <c r="M8" s="9">
        <v>8982.75</v>
      </c>
      <c r="N8" s="9">
        <v>63008</v>
      </c>
      <c r="O8" s="9">
        <v>0</v>
      </c>
      <c r="P8" s="9">
        <v>63008</v>
      </c>
      <c r="Q8" s="9">
        <v>54084</v>
      </c>
      <c r="R8" s="9">
        <v>54084</v>
      </c>
      <c r="S8" s="9">
        <v>8924</v>
      </c>
      <c r="T8" s="9">
        <v>168408</v>
      </c>
      <c r="U8" s="9">
        <v>-10883</v>
      </c>
      <c r="V8" s="9">
        <v>157525</v>
      </c>
      <c r="W8" s="9">
        <v>123138</v>
      </c>
      <c r="X8" s="9">
        <v>123138</v>
      </c>
      <c r="Y8" s="9">
        <v>34387</v>
      </c>
    </row>
    <row r="9" spans="1:25" x14ac:dyDescent="0.2">
      <c r="A9" t="s">
        <v>792</v>
      </c>
      <c r="B9" s="9">
        <v>66249.48</v>
      </c>
      <c r="C9" s="9">
        <v>0</v>
      </c>
      <c r="D9" s="9">
        <v>66249.48</v>
      </c>
      <c r="E9" s="9">
        <v>27514.59</v>
      </c>
      <c r="F9" s="9">
        <v>27514.59</v>
      </c>
      <c r="G9" s="9">
        <v>38734.89</v>
      </c>
      <c r="H9" s="9">
        <v>147681.4</v>
      </c>
      <c r="I9" s="9">
        <v>0</v>
      </c>
      <c r="J9" s="9">
        <v>147681.4</v>
      </c>
      <c r="K9" s="9">
        <v>118362.08</v>
      </c>
      <c r="L9" s="9">
        <v>118362.08</v>
      </c>
      <c r="M9" s="9">
        <v>29319.32</v>
      </c>
      <c r="N9" s="9">
        <v>138848.12</v>
      </c>
      <c r="O9" s="9">
        <v>0</v>
      </c>
      <c r="P9" s="9">
        <v>138848.12</v>
      </c>
      <c r="Q9" s="9">
        <v>120592.93</v>
      </c>
      <c r="R9" s="9">
        <v>120592.93</v>
      </c>
      <c r="S9" s="9">
        <v>18255.189999999999</v>
      </c>
      <c r="T9" s="9">
        <v>352779</v>
      </c>
      <c r="U9" s="9">
        <v>0</v>
      </c>
      <c r="V9" s="9">
        <v>352779</v>
      </c>
      <c r="W9" s="9">
        <v>266469.59999999998</v>
      </c>
      <c r="X9" s="9">
        <v>266469.59999999998</v>
      </c>
      <c r="Y9" s="9">
        <v>86309.4</v>
      </c>
    </row>
    <row r="10" spans="1:25" x14ac:dyDescent="0.2">
      <c r="A10" t="s">
        <v>791</v>
      </c>
      <c r="B10" s="9">
        <v>4000</v>
      </c>
      <c r="C10" s="9">
        <v>0</v>
      </c>
      <c r="D10" s="9">
        <v>4000</v>
      </c>
      <c r="E10" s="9">
        <v>0</v>
      </c>
      <c r="F10" s="9">
        <v>0</v>
      </c>
      <c r="G10" s="9">
        <v>4000</v>
      </c>
      <c r="N10" s="9">
        <v>40000</v>
      </c>
      <c r="O10" s="9">
        <v>19999.999999999996</v>
      </c>
      <c r="P10" s="9">
        <v>60000</v>
      </c>
      <c r="Q10" s="9">
        <v>52702.559999999998</v>
      </c>
      <c r="R10" s="9">
        <v>52702.559999999998</v>
      </c>
      <c r="S10" s="9">
        <v>7297.44</v>
      </c>
      <c r="T10" s="9">
        <v>44000</v>
      </c>
      <c r="U10" s="9">
        <v>19999.999999999996</v>
      </c>
      <c r="V10" s="9">
        <v>64000</v>
      </c>
      <c r="W10" s="9">
        <v>52702.559999999998</v>
      </c>
      <c r="X10" s="9">
        <v>52702.559999999998</v>
      </c>
      <c r="Y10" s="9">
        <v>11297.439999999999</v>
      </c>
    </row>
    <row r="11" spans="1:25" x14ac:dyDescent="0.2">
      <c r="A11" t="s">
        <v>790</v>
      </c>
      <c r="B11" s="9">
        <v>112</v>
      </c>
      <c r="C11" s="9">
        <v>0</v>
      </c>
      <c r="D11" s="9">
        <v>112</v>
      </c>
      <c r="E11" s="9">
        <v>0</v>
      </c>
      <c r="F11" s="9">
        <v>0</v>
      </c>
      <c r="G11" s="9">
        <v>112</v>
      </c>
      <c r="N11" s="9">
        <v>1120</v>
      </c>
      <c r="O11" s="9">
        <v>136.19</v>
      </c>
      <c r="P11" s="9">
        <v>1256.19</v>
      </c>
      <c r="Q11" s="9">
        <v>1475.67</v>
      </c>
      <c r="R11" s="9">
        <v>1475.67</v>
      </c>
      <c r="S11" s="9">
        <v>-219.48</v>
      </c>
      <c r="T11" s="9">
        <v>1232</v>
      </c>
      <c r="U11" s="9">
        <v>136.19</v>
      </c>
      <c r="V11" s="9">
        <v>1368.19</v>
      </c>
      <c r="W11" s="9">
        <v>1475.67</v>
      </c>
      <c r="X11" s="9">
        <v>1475.67</v>
      </c>
      <c r="Y11" s="9">
        <v>-107.47999999999999</v>
      </c>
    </row>
    <row r="12" spans="1:25" x14ac:dyDescent="0.2">
      <c r="A12" t="s">
        <v>789</v>
      </c>
      <c r="B12" s="9">
        <v>250000</v>
      </c>
      <c r="C12" s="9">
        <v>0</v>
      </c>
      <c r="D12" s="9">
        <v>250000</v>
      </c>
      <c r="E12" s="9">
        <v>195983.21</v>
      </c>
      <c r="F12" s="9">
        <v>195983.21</v>
      </c>
      <c r="G12" s="9">
        <v>54016.79</v>
      </c>
      <c r="N12" s="9">
        <v>145200</v>
      </c>
      <c r="O12" s="9">
        <v>0</v>
      </c>
      <c r="P12" s="9">
        <v>145200</v>
      </c>
      <c r="Q12" s="9">
        <v>64918.369999999995</v>
      </c>
      <c r="R12" s="9">
        <v>64918.369999999995</v>
      </c>
      <c r="S12" s="9">
        <v>80281.63</v>
      </c>
      <c r="T12" s="9">
        <v>395200</v>
      </c>
      <c r="U12" s="9">
        <v>0</v>
      </c>
      <c r="V12" s="9">
        <v>395200</v>
      </c>
      <c r="W12" s="9">
        <v>260901.58</v>
      </c>
      <c r="X12" s="9">
        <v>260901.58</v>
      </c>
      <c r="Y12" s="9">
        <v>134298.42000000001</v>
      </c>
    </row>
    <row r="13" spans="1:25" x14ac:dyDescent="0.2">
      <c r="A13" t="s">
        <v>788</v>
      </c>
      <c r="B13" s="9">
        <v>7000</v>
      </c>
      <c r="C13" s="9">
        <v>0</v>
      </c>
      <c r="D13" s="9">
        <v>7000</v>
      </c>
      <c r="E13" s="9">
        <v>5487.53</v>
      </c>
      <c r="F13" s="9">
        <v>5487.53</v>
      </c>
      <c r="G13" s="9">
        <v>1512.47</v>
      </c>
      <c r="N13" s="9">
        <v>4065.6</v>
      </c>
      <c r="O13" s="9">
        <v>0</v>
      </c>
      <c r="P13" s="9">
        <v>4065.6</v>
      </c>
      <c r="Q13" s="9">
        <v>1817.7</v>
      </c>
      <c r="R13" s="9">
        <v>1817.7</v>
      </c>
      <c r="S13" s="9">
        <v>2247.9</v>
      </c>
      <c r="T13" s="9">
        <v>11065.6</v>
      </c>
      <c r="U13" s="9">
        <v>0</v>
      </c>
      <c r="V13" s="9">
        <v>11065.6</v>
      </c>
      <c r="W13" s="9">
        <v>7305.23</v>
      </c>
      <c r="X13" s="9">
        <v>7305.23</v>
      </c>
      <c r="Y13" s="9">
        <v>3760.37</v>
      </c>
    </row>
    <row r="14" spans="1:25" x14ac:dyDescent="0.2">
      <c r="A14" t="s">
        <v>787</v>
      </c>
      <c r="B14" s="9">
        <v>850000</v>
      </c>
      <c r="C14" s="9">
        <v>-25000</v>
      </c>
      <c r="D14" s="9">
        <v>825000</v>
      </c>
      <c r="E14" s="9">
        <v>198925.6</v>
      </c>
      <c r="F14" s="9">
        <v>198925.6</v>
      </c>
      <c r="G14" s="9">
        <v>626074.4</v>
      </c>
      <c r="T14" s="9">
        <v>850000</v>
      </c>
      <c r="U14" s="9">
        <v>-25000</v>
      </c>
      <c r="V14" s="9">
        <v>825000</v>
      </c>
      <c r="W14" s="9">
        <v>198925.6</v>
      </c>
      <c r="X14" s="9">
        <v>198925.6</v>
      </c>
      <c r="Y14" s="9">
        <v>626074.4</v>
      </c>
    </row>
    <row r="15" spans="1:25" x14ac:dyDescent="0.2">
      <c r="A15" t="s">
        <v>786</v>
      </c>
      <c r="B15" s="9">
        <v>23800</v>
      </c>
      <c r="C15" s="9">
        <v>-700</v>
      </c>
      <c r="D15" s="9">
        <v>23100</v>
      </c>
      <c r="E15" s="9">
        <v>5569.92</v>
      </c>
      <c r="F15" s="9">
        <v>5569.92</v>
      </c>
      <c r="G15" s="9">
        <v>17530.080000000002</v>
      </c>
      <c r="N15" s="9">
        <v>0</v>
      </c>
      <c r="O15" s="9">
        <v>0</v>
      </c>
      <c r="P15" s="9">
        <v>0</v>
      </c>
      <c r="Q15" s="9">
        <v>7.0000000000000007E-2</v>
      </c>
      <c r="R15" s="9">
        <v>7.0000000000000007E-2</v>
      </c>
      <c r="S15" s="9">
        <v>-7.0000000000000007E-2</v>
      </c>
      <c r="T15" s="9">
        <v>23800</v>
      </c>
      <c r="U15" s="9">
        <v>-700</v>
      </c>
      <c r="V15" s="9">
        <v>23100</v>
      </c>
      <c r="W15" s="9">
        <v>5569.99</v>
      </c>
      <c r="X15" s="9">
        <v>5569.99</v>
      </c>
      <c r="Y15" s="9">
        <v>17530.010000000002</v>
      </c>
    </row>
    <row r="16" spans="1:25" x14ac:dyDescent="0.2">
      <c r="A16" t="s">
        <v>785</v>
      </c>
      <c r="B16" s="9"/>
      <c r="C16" s="9"/>
      <c r="D16" s="9"/>
      <c r="E16" s="9"/>
      <c r="F16" s="9"/>
      <c r="G16" s="9"/>
      <c r="N16" s="9">
        <v>0</v>
      </c>
      <c r="O16" s="9">
        <v>3000</v>
      </c>
      <c r="P16" s="9">
        <v>3000</v>
      </c>
      <c r="Q16" s="9">
        <v>2254</v>
      </c>
      <c r="R16" s="9">
        <v>2254</v>
      </c>
      <c r="S16" s="9">
        <v>746</v>
      </c>
      <c r="T16" s="9">
        <v>0</v>
      </c>
      <c r="U16" s="9">
        <v>3000</v>
      </c>
      <c r="V16" s="9">
        <v>3000</v>
      </c>
      <c r="W16" s="9">
        <v>2254</v>
      </c>
      <c r="X16" s="9">
        <v>2254</v>
      </c>
      <c r="Y16" s="9">
        <v>746</v>
      </c>
    </row>
    <row r="17" spans="1:25" x14ac:dyDescent="0.2">
      <c r="A17" t="s">
        <v>784</v>
      </c>
      <c r="B17" s="9">
        <v>336</v>
      </c>
      <c r="C17" s="9">
        <v>0</v>
      </c>
      <c r="D17" s="9">
        <v>336</v>
      </c>
      <c r="E17" s="9">
        <v>4.4800000000000004</v>
      </c>
      <c r="F17" s="9">
        <v>4.4800000000000004</v>
      </c>
      <c r="G17" s="9">
        <v>331.52</v>
      </c>
      <c r="N17" s="9">
        <v>147.84</v>
      </c>
      <c r="O17" s="9">
        <v>84</v>
      </c>
      <c r="P17" s="9">
        <v>231.84</v>
      </c>
      <c r="Q17" s="9">
        <v>163.07</v>
      </c>
      <c r="R17" s="9">
        <v>163.07</v>
      </c>
      <c r="S17" s="9">
        <v>68.77</v>
      </c>
      <c r="T17" s="9">
        <v>483.84000000000003</v>
      </c>
      <c r="U17" s="9">
        <v>84</v>
      </c>
      <c r="V17" s="9">
        <v>567.84</v>
      </c>
      <c r="W17" s="9">
        <v>167.54999999999998</v>
      </c>
      <c r="X17" s="9">
        <v>167.54999999999998</v>
      </c>
      <c r="Y17" s="9">
        <v>400.28999999999996</v>
      </c>
    </row>
    <row r="18" spans="1:25" x14ac:dyDescent="0.2">
      <c r="A18" t="s">
        <v>783</v>
      </c>
      <c r="B18" s="9">
        <v>12000</v>
      </c>
      <c r="C18" s="9">
        <v>0</v>
      </c>
      <c r="D18" s="9">
        <v>12000</v>
      </c>
      <c r="E18" s="9">
        <v>160</v>
      </c>
      <c r="F18" s="9">
        <v>160</v>
      </c>
      <c r="G18" s="9">
        <v>11840</v>
      </c>
      <c r="N18" s="9">
        <v>5280</v>
      </c>
      <c r="O18" s="9">
        <v>0</v>
      </c>
      <c r="P18" s="9">
        <v>5280</v>
      </c>
      <c r="Q18" s="9">
        <v>3570</v>
      </c>
      <c r="R18" s="9">
        <v>3570</v>
      </c>
      <c r="S18" s="9">
        <v>1710</v>
      </c>
      <c r="T18" s="9">
        <v>17280</v>
      </c>
      <c r="U18" s="9">
        <v>0</v>
      </c>
      <c r="V18" s="9">
        <v>17280</v>
      </c>
      <c r="W18" s="9">
        <v>3730</v>
      </c>
      <c r="X18" s="9">
        <v>3730</v>
      </c>
      <c r="Y18" s="9">
        <v>13550</v>
      </c>
    </row>
    <row r="19" spans="1:25" x14ac:dyDescent="0.2">
      <c r="A19" t="s">
        <v>782</v>
      </c>
      <c r="B19" s="9">
        <v>10000</v>
      </c>
      <c r="C19" s="9">
        <v>0</v>
      </c>
      <c r="D19" s="9">
        <v>10000</v>
      </c>
      <c r="E19" s="9">
        <v>0</v>
      </c>
      <c r="F19" s="9">
        <v>0</v>
      </c>
      <c r="G19" s="9">
        <v>10000</v>
      </c>
      <c r="N19" s="9">
        <v>10000</v>
      </c>
      <c r="O19" s="9">
        <v>-6000</v>
      </c>
      <c r="P19" s="9">
        <v>4000</v>
      </c>
      <c r="Q19" s="9">
        <v>4000</v>
      </c>
      <c r="R19" s="9">
        <v>4000</v>
      </c>
      <c r="S19" s="9">
        <v>0</v>
      </c>
      <c r="T19" s="9">
        <v>20000</v>
      </c>
      <c r="U19" s="9">
        <v>-6000</v>
      </c>
      <c r="V19" s="9">
        <v>14000</v>
      </c>
      <c r="W19" s="9">
        <v>4000</v>
      </c>
      <c r="X19" s="9">
        <v>4000</v>
      </c>
      <c r="Y19" s="9">
        <v>10000</v>
      </c>
    </row>
    <row r="20" spans="1:25" x14ac:dyDescent="0.2">
      <c r="A20" t="s">
        <v>781</v>
      </c>
      <c r="B20" s="9">
        <v>280</v>
      </c>
      <c r="C20" s="9">
        <v>0</v>
      </c>
      <c r="D20" s="9">
        <v>280</v>
      </c>
      <c r="E20" s="9">
        <v>497.94</v>
      </c>
      <c r="F20" s="9">
        <v>497.94</v>
      </c>
      <c r="G20" s="9">
        <v>-217.94</v>
      </c>
      <c r="N20" s="9">
        <v>280</v>
      </c>
      <c r="O20" s="9">
        <v>-168</v>
      </c>
      <c r="P20" s="9">
        <v>112</v>
      </c>
      <c r="Q20" s="9">
        <v>112</v>
      </c>
      <c r="R20" s="9">
        <v>112</v>
      </c>
      <c r="S20" s="9">
        <v>0</v>
      </c>
      <c r="T20" s="9">
        <v>560</v>
      </c>
      <c r="U20" s="9">
        <v>-168</v>
      </c>
      <c r="V20" s="9">
        <v>392</v>
      </c>
      <c r="W20" s="9">
        <v>609.94000000000005</v>
      </c>
      <c r="X20" s="9">
        <v>609.94000000000005</v>
      </c>
      <c r="Y20" s="9">
        <v>-217.94</v>
      </c>
    </row>
    <row r="21" spans="1:25" x14ac:dyDescent="0.2">
      <c r="A21" t="s">
        <v>780</v>
      </c>
      <c r="B21" s="9">
        <v>0</v>
      </c>
      <c r="C21" s="9">
        <v>0</v>
      </c>
      <c r="D21" s="9">
        <v>0</v>
      </c>
      <c r="E21" s="9">
        <v>-73.61</v>
      </c>
      <c r="F21" s="9">
        <v>-73.61</v>
      </c>
      <c r="G21" s="9">
        <v>73.61</v>
      </c>
      <c r="T21" s="9">
        <v>0</v>
      </c>
      <c r="U21" s="9">
        <v>0</v>
      </c>
      <c r="V21" s="9">
        <v>0</v>
      </c>
      <c r="W21" s="9">
        <v>-73.61</v>
      </c>
      <c r="X21" s="9">
        <v>-73.61</v>
      </c>
      <c r="Y21" s="9">
        <v>73.61</v>
      </c>
    </row>
    <row r="22" spans="1:25" x14ac:dyDescent="0.2">
      <c r="A22" t="s">
        <v>779</v>
      </c>
      <c r="B22" s="9">
        <v>15000</v>
      </c>
      <c r="C22" s="9">
        <v>0</v>
      </c>
      <c r="D22" s="9">
        <v>15000</v>
      </c>
      <c r="E22" s="9">
        <v>2312.48</v>
      </c>
      <c r="F22" s="9">
        <v>2312.48</v>
      </c>
      <c r="G22" s="9">
        <v>12687.52</v>
      </c>
      <c r="N22" s="9">
        <v>1000</v>
      </c>
      <c r="O22" s="9">
        <v>3000</v>
      </c>
      <c r="P22" s="9">
        <v>4000</v>
      </c>
      <c r="Q22" s="9">
        <v>4011.59</v>
      </c>
      <c r="R22" s="9">
        <v>4011.59</v>
      </c>
      <c r="S22" s="9">
        <v>-11.59</v>
      </c>
      <c r="T22" s="9">
        <v>16000</v>
      </c>
      <c r="U22" s="9">
        <v>3000</v>
      </c>
      <c r="V22" s="9">
        <v>19000</v>
      </c>
      <c r="W22" s="9">
        <v>6324.07</v>
      </c>
      <c r="X22" s="9">
        <v>6324.07</v>
      </c>
      <c r="Y22" s="9">
        <v>12675.93</v>
      </c>
    </row>
    <row r="23" spans="1:25" x14ac:dyDescent="0.2">
      <c r="A23" t="s">
        <v>778</v>
      </c>
      <c r="B23" s="9">
        <v>420</v>
      </c>
      <c r="C23" s="9">
        <v>0</v>
      </c>
      <c r="D23" s="9">
        <v>420</v>
      </c>
      <c r="E23" s="9">
        <v>64.739999999999995</v>
      </c>
      <c r="F23" s="9">
        <v>64.739999999999995</v>
      </c>
      <c r="G23" s="9">
        <v>355.26</v>
      </c>
      <c r="N23" s="9">
        <v>28</v>
      </c>
      <c r="O23" s="9">
        <v>84</v>
      </c>
      <c r="P23" s="9">
        <v>112</v>
      </c>
      <c r="Q23" s="9">
        <v>112.32</v>
      </c>
      <c r="R23" s="9">
        <v>112.32</v>
      </c>
      <c r="S23" s="9">
        <v>-0.32</v>
      </c>
      <c r="T23" s="9">
        <v>448</v>
      </c>
      <c r="U23" s="9">
        <v>84</v>
      </c>
      <c r="V23" s="9">
        <v>532</v>
      </c>
      <c r="W23" s="9">
        <v>177.06</v>
      </c>
      <c r="X23" s="9">
        <v>177.06</v>
      </c>
      <c r="Y23" s="9">
        <v>354.94</v>
      </c>
    </row>
    <row r="24" spans="1:25" x14ac:dyDescent="0.2">
      <c r="A24" t="s">
        <v>777</v>
      </c>
      <c r="B24" s="9">
        <v>30000</v>
      </c>
      <c r="C24" s="9">
        <v>0</v>
      </c>
      <c r="D24" s="9">
        <v>30000</v>
      </c>
      <c r="E24" s="9">
        <v>88.45</v>
      </c>
      <c r="F24" s="9">
        <v>88.45</v>
      </c>
      <c r="G24" s="9">
        <v>29911.55</v>
      </c>
      <c r="N24" s="9">
        <v>0</v>
      </c>
      <c r="O24" s="9">
        <v>0</v>
      </c>
      <c r="P24" s="9">
        <v>0</v>
      </c>
      <c r="Q24" s="9">
        <v>321.72000000000003</v>
      </c>
      <c r="R24" s="9">
        <v>321.72000000000003</v>
      </c>
      <c r="S24" s="9">
        <v>-321.72000000000003</v>
      </c>
      <c r="T24" s="9">
        <v>30000</v>
      </c>
      <c r="U24" s="9">
        <v>0</v>
      </c>
      <c r="V24" s="9">
        <v>30000</v>
      </c>
      <c r="W24" s="9">
        <v>410.17</v>
      </c>
      <c r="X24" s="9">
        <v>410.17</v>
      </c>
      <c r="Y24" s="9">
        <v>29589.829999999998</v>
      </c>
    </row>
    <row r="25" spans="1:25" x14ac:dyDescent="0.2">
      <c r="A25" t="s">
        <v>776</v>
      </c>
      <c r="B25" s="9">
        <v>840</v>
      </c>
      <c r="C25" s="9">
        <v>0</v>
      </c>
      <c r="D25" s="9">
        <v>840</v>
      </c>
      <c r="E25" s="9">
        <v>2.48</v>
      </c>
      <c r="F25" s="9">
        <v>2.48</v>
      </c>
      <c r="G25" s="9">
        <v>837.52</v>
      </c>
      <c r="N25" s="9">
        <v>0</v>
      </c>
      <c r="O25" s="9">
        <v>0</v>
      </c>
      <c r="P25" s="9">
        <v>0</v>
      </c>
      <c r="Q25" s="9">
        <v>9.01</v>
      </c>
      <c r="R25" s="9">
        <v>9.01</v>
      </c>
      <c r="S25" s="9">
        <v>-9.01</v>
      </c>
      <c r="T25" s="9">
        <v>840</v>
      </c>
      <c r="U25" s="9">
        <v>0</v>
      </c>
      <c r="V25" s="9">
        <v>840</v>
      </c>
      <c r="W25" s="9">
        <v>11.49</v>
      </c>
      <c r="X25" s="9">
        <v>11.49</v>
      </c>
      <c r="Y25" s="9">
        <v>828.51</v>
      </c>
    </row>
    <row r="26" spans="1:25" x14ac:dyDescent="0.2">
      <c r="A26" t="s">
        <v>775</v>
      </c>
      <c r="B26" s="9">
        <v>5000</v>
      </c>
      <c r="C26" s="9">
        <v>0</v>
      </c>
      <c r="D26" s="9">
        <v>5000</v>
      </c>
      <c r="E26" s="9">
        <v>0</v>
      </c>
      <c r="F26" s="9">
        <v>0</v>
      </c>
      <c r="G26" s="9">
        <v>5000</v>
      </c>
      <c r="T26" s="9">
        <v>5000</v>
      </c>
      <c r="U26" s="9">
        <v>0</v>
      </c>
      <c r="V26" s="9">
        <v>5000</v>
      </c>
      <c r="W26" s="9">
        <v>0</v>
      </c>
      <c r="X26" s="9">
        <v>0</v>
      </c>
      <c r="Y26" s="9">
        <v>5000</v>
      </c>
    </row>
    <row r="27" spans="1:25" x14ac:dyDescent="0.2">
      <c r="A27" t="s">
        <v>774</v>
      </c>
      <c r="B27" s="9">
        <v>140</v>
      </c>
      <c r="C27" s="9">
        <v>0</v>
      </c>
      <c r="D27" s="9">
        <v>140</v>
      </c>
      <c r="E27" s="9">
        <v>0</v>
      </c>
      <c r="F27" s="9">
        <v>0</v>
      </c>
      <c r="G27" s="9">
        <v>140</v>
      </c>
      <c r="T27" s="9">
        <v>140</v>
      </c>
      <c r="U27" s="9">
        <v>0</v>
      </c>
      <c r="V27" s="9">
        <v>140</v>
      </c>
      <c r="W27" s="9">
        <v>0</v>
      </c>
      <c r="X27" s="9">
        <v>0</v>
      </c>
      <c r="Y27" s="9">
        <v>140</v>
      </c>
    </row>
    <row r="28" spans="1:25" x14ac:dyDescent="0.2">
      <c r="A28" t="s">
        <v>773</v>
      </c>
      <c r="B28" s="9">
        <v>0</v>
      </c>
      <c r="C28" s="9">
        <v>25000</v>
      </c>
      <c r="D28" s="9">
        <v>25000</v>
      </c>
      <c r="E28" s="9">
        <v>1000</v>
      </c>
      <c r="F28" s="9">
        <v>1000</v>
      </c>
      <c r="G28" s="9">
        <v>24000</v>
      </c>
      <c r="N28" s="9">
        <v>100000</v>
      </c>
      <c r="O28" s="9">
        <v>-10093.82</v>
      </c>
      <c r="P28" s="9">
        <v>89906.18</v>
      </c>
      <c r="Q28" s="9">
        <v>72243.320000000007</v>
      </c>
      <c r="R28" s="9">
        <v>72243.320000000007</v>
      </c>
      <c r="S28" s="9">
        <v>17662.86</v>
      </c>
      <c r="T28" s="9">
        <v>100000</v>
      </c>
      <c r="U28" s="9">
        <v>14906.18</v>
      </c>
      <c r="V28" s="9">
        <v>114906.18</v>
      </c>
      <c r="W28" s="9">
        <v>73243.320000000007</v>
      </c>
      <c r="X28" s="9">
        <v>73243.320000000007</v>
      </c>
      <c r="Y28" s="9">
        <v>41662.86</v>
      </c>
    </row>
    <row r="29" spans="1:25" x14ac:dyDescent="0.2">
      <c r="A29" t="s">
        <v>772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</row>
    <row r="30" spans="1:25" x14ac:dyDescent="0.2">
      <c r="A30" t="s">
        <v>771</v>
      </c>
      <c r="B30" s="9">
        <v>0</v>
      </c>
      <c r="C30" s="9">
        <v>700</v>
      </c>
      <c r="D30" s="9">
        <v>700</v>
      </c>
      <c r="E30" s="9">
        <v>28</v>
      </c>
      <c r="F30" s="9">
        <v>28</v>
      </c>
      <c r="G30" s="9">
        <v>672</v>
      </c>
      <c r="N30" s="9">
        <v>2800</v>
      </c>
      <c r="O30" s="9">
        <v>0</v>
      </c>
      <c r="P30" s="9">
        <v>2800</v>
      </c>
      <c r="Q30" s="9">
        <v>2025.46</v>
      </c>
      <c r="R30" s="9">
        <v>2025.46</v>
      </c>
      <c r="S30" s="9">
        <v>774.54</v>
      </c>
      <c r="T30" s="9">
        <v>2800</v>
      </c>
      <c r="U30" s="9">
        <v>700</v>
      </c>
      <c r="V30" s="9">
        <v>3500</v>
      </c>
      <c r="W30" s="9">
        <v>2053.46</v>
      </c>
      <c r="X30" s="9">
        <v>2053.46</v>
      </c>
      <c r="Y30" s="9">
        <v>1446.54</v>
      </c>
    </row>
    <row r="31" spans="1:25" x14ac:dyDescent="0.2">
      <c r="A31" t="s">
        <v>770</v>
      </c>
      <c r="B31" s="9">
        <v>1680</v>
      </c>
      <c r="C31" s="9">
        <v>0</v>
      </c>
      <c r="D31" s="9">
        <v>1680</v>
      </c>
      <c r="E31" s="9">
        <v>-393</v>
      </c>
      <c r="F31" s="9">
        <v>-393</v>
      </c>
      <c r="G31" s="9">
        <v>2073</v>
      </c>
      <c r="N31" s="9">
        <v>1600</v>
      </c>
      <c r="O31" s="9">
        <v>0</v>
      </c>
      <c r="P31" s="9">
        <v>1600</v>
      </c>
      <c r="Q31" s="9">
        <v>0</v>
      </c>
      <c r="R31" s="9">
        <v>0</v>
      </c>
      <c r="S31" s="9">
        <v>1600</v>
      </c>
      <c r="T31" s="9">
        <v>3280</v>
      </c>
      <c r="U31" s="9">
        <v>0</v>
      </c>
      <c r="V31" s="9">
        <v>3280</v>
      </c>
      <c r="W31" s="9">
        <v>-393</v>
      </c>
      <c r="X31" s="9">
        <v>-393</v>
      </c>
      <c r="Y31" s="9">
        <v>3673</v>
      </c>
    </row>
    <row r="32" spans="1:25" x14ac:dyDescent="0.2">
      <c r="A32" t="s">
        <v>769</v>
      </c>
      <c r="B32" s="9">
        <v>47.04</v>
      </c>
      <c r="C32" s="9">
        <v>0</v>
      </c>
      <c r="D32" s="9">
        <v>47.04</v>
      </c>
      <c r="E32" s="9">
        <v>-11</v>
      </c>
      <c r="F32" s="9">
        <v>-11</v>
      </c>
      <c r="G32" s="9">
        <v>58.04</v>
      </c>
      <c r="N32" s="9">
        <v>44.8</v>
      </c>
      <c r="O32" s="9">
        <v>0</v>
      </c>
      <c r="P32" s="9">
        <v>44.8</v>
      </c>
      <c r="Q32" s="9">
        <v>0</v>
      </c>
      <c r="R32" s="9">
        <v>0</v>
      </c>
      <c r="S32" s="9">
        <v>44.8</v>
      </c>
      <c r="T32" s="9">
        <v>91.84</v>
      </c>
      <c r="U32" s="9">
        <v>0</v>
      </c>
      <c r="V32" s="9">
        <v>91.84</v>
      </c>
      <c r="W32" s="9">
        <v>-11</v>
      </c>
      <c r="X32" s="9">
        <v>-11</v>
      </c>
      <c r="Y32" s="9">
        <v>102.84</v>
      </c>
    </row>
    <row r="33" spans="1:25" x14ac:dyDescent="0.2">
      <c r="A33" t="s">
        <v>768</v>
      </c>
      <c r="B33" s="9">
        <v>243712</v>
      </c>
      <c r="C33" s="9">
        <v>0</v>
      </c>
      <c r="D33" s="9">
        <v>243712</v>
      </c>
      <c r="E33" s="9">
        <v>243712</v>
      </c>
      <c r="F33" s="9">
        <v>243712</v>
      </c>
      <c r="G33" s="9">
        <v>0</v>
      </c>
      <c r="H33" s="9">
        <v>280032</v>
      </c>
      <c r="I33" s="9">
        <v>0</v>
      </c>
      <c r="J33" s="9">
        <v>280032</v>
      </c>
      <c r="K33" s="9">
        <v>280032</v>
      </c>
      <c r="L33" s="9">
        <v>280032</v>
      </c>
      <c r="M33" s="9">
        <v>0</v>
      </c>
      <c r="N33" s="9">
        <v>285784.53999999998</v>
      </c>
      <c r="O33" s="9">
        <v>0</v>
      </c>
      <c r="P33" s="9">
        <v>285784.53999999998</v>
      </c>
      <c r="Q33" s="9">
        <v>285785</v>
      </c>
      <c r="R33" s="9">
        <v>285785</v>
      </c>
      <c r="S33" s="9">
        <v>-0.46</v>
      </c>
      <c r="T33" s="9">
        <v>809528.54</v>
      </c>
      <c r="U33" s="9">
        <v>0</v>
      </c>
      <c r="V33" s="9">
        <v>809528.54</v>
      </c>
      <c r="W33" s="9">
        <v>809529</v>
      </c>
      <c r="X33" s="9">
        <v>809529</v>
      </c>
      <c r="Y33" s="9">
        <v>-0.46</v>
      </c>
    </row>
    <row r="34" spans="1:25" x14ac:dyDescent="0.2">
      <c r="A34" t="s">
        <v>767</v>
      </c>
      <c r="B34" s="9">
        <v>207933</v>
      </c>
      <c r="C34" s="9">
        <v>0</v>
      </c>
      <c r="D34" s="9">
        <v>207933</v>
      </c>
      <c r="E34" s="9">
        <v>185933</v>
      </c>
      <c r="F34" s="9">
        <v>185933</v>
      </c>
      <c r="G34" s="9">
        <v>22000</v>
      </c>
      <c r="H34" s="9">
        <v>198001</v>
      </c>
      <c r="I34" s="9">
        <v>0</v>
      </c>
      <c r="J34" s="9">
        <v>198001</v>
      </c>
      <c r="K34" s="9">
        <v>198001</v>
      </c>
      <c r="L34" s="9">
        <v>198001</v>
      </c>
      <c r="M34" s="9">
        <v>0</v>
      </c>
      <c r="N34" s="9">
        <v>193993</v>
      </c>
      <c r="O34" s="9">
        <v>0</v>
      </c>
      <c r="P34" s="9">
        <v>193993</v>
      </c>
      <c r="Q34" s="9">
        <v>193993</v>
      </c>
      <c r="R34" s="9">
        <v>193993</v>
      </c>
      <c r="S34" s="9">
        <v>0</v>
      </c>
      <c r="T34" s="9">
        <v>599927</v>
      </c>
      <c r="U34" s="9">
        <v>0</v>
      </c>
      <c r="V34" s="9">
        <v>599927</v>
      </c>
      <c r="W34" s="9">
        <v>577927</v>
      </c>
      <c r="X34" s="9">
        <v>577927</v>
      </c>
      <c r="Y34" s="9">
        <v>22000</v>
      </c>
    </row>
    <row r="35" spans="1:25" x14ac:dyDescent="0.2">
      <c r="A35" t="s">
        <v>766</v>
      </c>
      <c r="B35" s="9">
        <v>0</v>
      </c>
      <c r="C35" s="9">
        <v>0</v>
      </c>
      <c r="D35" s="9">
        <v>0</v>
      </c>
      <c r="E35" s="9">
        <v>22000</v>
      </c>
      <c r="F35" s="9">
        <v>22000</v>
      </c>
      <c r="G35" s="9">
        <v>-22000</v>
      </c>
      <c r="N35" s="9">
        <v>10000</v>
      </c>
      <c r="O35" s="9">
        <v>0</v>
      </c>
      <c r="P35" s="9">
        <v>10000</v>
      </c>
      <c r="Q35" s="9">
        <v>10000</v>
      </c>
      <c r="R35" s="9">
        <v>10000</v>
      </c>
      <c r="S35" s="9">
        <v>0</v>
      </c>
      <c r="T35" s="9">
        <v>10000</v>
      </c>
      <c r="U35" s="9">
        <v>0</v>
      </c>
      <c r="V35" s="9">
        <v>10000</v>
      </c>
      <c r="W35" s="9">
        <v>32000</v>
      </c>
      <c r="X35" s="9">
        <v>32000</v>
      </c>
      <c r="Y35" s="9">
        <v>-22000</v>
      </c>
    </row>
    <row r="36" spans="1:25" x14ac:dyDescent="0.2">
      <c r="A36" t="s">
        <v>765</v>
      </c>
      <c r="B36" s="9">
        <v>92685</v>
      </c>
      <c r="C36" s="9">
        <v>0</v>
      </c>
      <c r="D36" s="9">
        <v>92685</v>
      </c>
      <c r="E36" s="9">
        <v>54172</v>
      </c>
      <c r="F36" s="9">
        <v>54172</v>
      </c>
      <c r="G36" s="9">
        <v>38513</v>
      </c>
      <c r="H36" s="9">
        <v>92685</v>
      </c>
      <c r="I36" s="9">
        <v>7500</v>
      </c>
      <c r="J36" s="9">
        <v>100185</v>
      </c>
      <c r="K36" s="9">
        <v>75953.569999999992</v>
      </c>
      <c r="L36" s="9">
        <v>75953.569999999992</v>
      </c>
      <c r="M36" s="9">
        <v>24231.43</v>
      </c>
      <c r="N36" s="9">
        <v>92685</v>
      </c>
      <c r="O36" s="9">
        <v>3643.28</v>
      </c>
      <c r="P36" s="9">
        <v>96328.28</v>
      </c>
      <c r="Q36" s="9">
        <v>84426.74</v>
      </c>
      <c r="R36" s="9">
        <v>84426.74</v>
      </c>
      <c r="S36" s="9">
        <v>11901.54</v>
      </c>
      <c r="T36" s="9">
        <v>278055</v>
      </c>
      <c r="U36" s="9">
        <v>11143.28</v>
      </c>
      <c r="V36" s="9">
        <v>289198.28000000003</v>
      </c>
      <c r="W36" s="9">
        <v>214552.31</v>
      </c>
      <c r="X36" s="9">
        <v>214552.31</v>
      </c>
      <c r="Y36" s="9">
        <v>74645.97</v>
      </c>
    </row>
    <row r="37" spans="1:25" x14ac:dyDescent="0.2">
      <c r="A37" t="s">
        <v>764</v>
      </c>
      <c r="B37" s="9">
        <v>3378.2</v>
      </c>
      <c r="C37" s="9">
        <v>-103.85</v>
      </c>
      <c r="D37" s="9">
        <v>3274.35</v>
      </c>
      <c r="E37" s="9">
        <v>1920.62</v>
      </c>
      <c r="F37" s="9">
        <v>1920.62</v>
      </c>
      <c r="G37" s="9">
        <v>1353.73</v>
      </c>
      <c r="H37" s="9">
        <v>3391.36</v>
      </c>
      <c r="I37" s="9">
        <v>-70</v>
      </c>
      <c r="J37" s="9">
        <v>3321.36</v>
      </c>
      <c r="K37" s="9">
        <v>2353.4899999999998</v>
      </c>
      <c r="L37" s="9">
        <v>2353.4899999999998</v>
      </c>
      <c r="M37" s="9">
        <v>967.87</v>
      </c>
      <c r="N37" s="9">
        <v>3723.3</v>
      </c>
      <c r="O37" s="9">
        <v>0</v>
      </c>
      <c r="P37" s="9">
        <v>3723.3</v>
      </c>
      <c r="Q37" s="9">
        <v>19803.189999999999</v>
      </c>
      <c r="R37" s="9">
        <v>19803.189999999999</v>
      </c>
      <c r="S37" s="9">
        <v>-16079.89</v>
      </c>
      <c r="T37" s="9">
        <v>10492.86</v>
      </c>
      <c r="U37" s="9">
        <v>-173.85</v>
      </c>
      <c r="V37" s="9">
        <v>10319.01</v>
      </c>
      <c r="W37" s="9">
        <v>24077.3</v>
      </c>
      <c r="X37" s="9">
        <v>24077.3</v>
      </c>
      <c r="Y37" s="9">
        <v>-13758.289999999999</v>
      </c>
    </row>
    <row r="38" spans="1:25" x14ac:dyDescent="0.2">
      <c r="A38" t="s">
        <v>763</v>
      </c>
      <c r="B38" s="9">
        <v>27965</v>
      </c>
      <c r="C38" s="9">
        <v>-3708.78</v>
      </c>
      <c r="D38" s="9">
        <v>24256.22</v>
      </c>
      <c r="E38" s="9">
        <v>14422.05</v>
      </c>
      <c r="F38" s="9">
        <v>14422.05</v>
      </c>
      <c r="G38" s="9">
        <v>9834.17</v>
      </c>
      <c r="H38" s="9">
        <v>28435</v>
      </c>
      <c r="I38" s="9">
        <v>-10000</v>
      </c>
      <c r="J38" s="9">
        <v>18435</v>
      </c>
      <c r="K38" s="9">
        <v>8099.7</v>
      </c>
      <c r="L38" s="9">
        <v>8099.7</v>
      </c>
      <c r="M38" s="9">
        <v>10335.299999999999</v>
      </c>
      <c r="N38" s="9">
        <v>40290</v>
      </c>
      <c r="O38" s="9">
        <v>0</v>
      </c>
      <c r="P38" s="9">
        <v>40290</v>
      </c>
      <c r="Q38" s="9">
        <v>19555.39</v>
      </c>
      <c r="R38" s="9">
        <v>19555.39</v>
      </c>
      <c r="S38" s="9">
        <v>20734.61</v>
      </c>
      <c r="T38" s="9">
        <v>96690</v>
      </c>
      <c r="U38" s="9">
        <v>-13708.78</v>
      </c>
      <c r="V38" s="9">
        <v>82981.22</v>
      </c>
      <c r="W38" s="9">
        <v>42077.14</v>
      </c>
      <c r="X38" s="9">
        <v>42077.14</v>
      </c>
      <c r="Y38" s="9">
        <v>40904.080000000002</v>
      </c>
    </row>
    <row r="39" spans="1:25" x14ac:dyDescent="0.2">
      <c r="A39" t="s">
        <v>762</v>
      </c>
      <c r="B39" s="9">
        <v>13176.5</v>
      </c>
      <c r="C39" s="9">
        <v>0</v>
      </c>
      <c r="D39" s="9">
        <v>13176.5</v>
      </c>
      <c r="E39" s="9">
        <v>9797.99</v>
      </c>
      <c r="F39" s="9">
        <v>9797.99</v>
      </c>
      <c r="G39" s="9">
        <v>3378.51</v>
      </c>
      <c r="H39" s="9">
        <v>13176</v>
      </c>
      <c r="I39" s="9">
        <v>0</v>
      </c>
      <c r="J39" s="9">
        <v>13176</v>
      </c>
      <c r="K39" s="9">
        <v>6278.91</v>
      </c>
      <c r="L39" s="9">
        <v>6278.91</v>
      </c>
      <c r="M39" s="9">
        <v>6897.09</v>
      </c>
      <c r="N39" s="9">
        <v>13176</v>
      </c>
      <c r="O39" s="9">
        <v>-733.1</v>
      </c>
      <c r="P39" s="9">
        <v>12442.9</v>
      </c>
      <c r="Q39" s="9">
        <v>3303.76</v>
      </c>
      <c r="R39" s="9">
        <v>3303.76</v>
      </c>
      <c r="S39" s="9">
        <v>9139.14</v>
      </c>
      <c r="T39" s="9">
        <v>39528.5</v>
      </c>
      <c r="U39" s="9">
        <v>-733.1</v>
      </c>
      <c r="V39" s="9">
        <v>38795.4</v>
      </c>
      <c r="W39" s="9">
        <v>19380.66</v>
      </c>
      <c r="X39" s="9">
        <v>19380.66</v>
      </c>
      <c r="Y39" s="9">
        <v>19414.739999999998</v>
      </c>
    </row>
    <row r="40" spans="1:25" x14ac:dyDescent="0.2">
      <c r="A40" t="s">
        <v>761</v>
      </c>
      <c r="B40" s="9">
        <v>2481.5300000000002</v>
      </c>
      <c r="C40" s="9">
        <v>0</v>
      </c>
      <c r="D40" s="9">
        <v>2481.5300000000002</v>
      </c>
      <c r="E40" s="9">
        <v>2320.4699999999998</v>
      </c>
      <c r="F40" s="9">
        <v>2320.4699999999998</v>
      </c>
      <c r="G40" s="9">
        <v>161.06</v>
      </c>
      <c r="H40" s="9">
        <v>2481.52</v>
      </c>
      <c r="I40" s="9">
        <v>0</v>
      </c>
      <c r="J40" s="9">
        <v>2481.52</v>
      </c>
      <c r="K40" s="9">
        <v>2171.92</v>
      </c>
      <c r="L40" s="9">
        <v>2171.92</v>
      </c>
      <c r="M40" s="9">
        <v>309.60000000000002</v>
      </c>
      <c r="N40" s="9">
        <v>2520.16</v>
      </c>
      <c r="O40" s="9">
        <v>0</v>
      </c>
      <c r="P40" s="9">
        <v>2520.16</v>
      </c>
      <c r="Q40" s="9">
        <v>8925.58</v>
      </c>
      <c r="R40" s="9">
        <v>8925.58</v>
      </c>
      <c r="S40" s="9">
        <v>-6405.42</v>
      </c>
      <c r="T40" s="9">
        <v>7483.21</v>
      </c>
      <c r="U40" s="9">
        <v>0</v>
      </c>
      <c r="V40" s="9">
        <v>7483.21</v>
      </c>
      <c r="W40" s="9">
        <v>13417.97</v>
      </c>
      <c r="X40" s="9">
        <v>13417.97</v>
      </c>
      <c r="Y40" s="9">
        <v>-5934.76</v>
      </c>
    </row>
    <row r="41" spans="1:25" x14ac:dyDescent="0.2">
      <c r="A41" t="s">
        <v>760</v>
      </c>
      <c r="B41" s="9">
        <v>9200</v>
      </c>
      <c r="C41" s="9">
        <v>0</v>
      </c>
      <c r="D41" s="9">
        <v>9200</v>
      </c>
      <c r="E41" s="9">
        <v>7205</v>
      </c>
      <c r="F41" s="9">
        <v>7205</v>
      </c>
      <c r="G41" s="9">
        <v>1995</v>
      </c>
      <c r="H41" s="9">
        <v>9200</v>
      </c>
      <c r="I41" s="9">
        <v>0</v>
      </c>
      <c r="J41" s="9">
        <v>9200</v>
      </c>
      <c r="K41" s="9">
        <v>5418.95</v>
      </c>
      <c r="L41" s="9">
        <v>5418.95</v>
      </c>
      <c r="M41" s="9">
        <v>3781.05</v>
      </c>
      <c r="N41" s="9">
        <v>10580</v>
      </c>
      <c r="O41" s="9">
        <v>0</v>
      </c>
      <c r="P41" s="9">
        <v>10580</v>
      </c>
      <c r="Q41" s="9">
        <v>3450</v>
      </c>
      <c r="R41" s="9">
        <v>3450</v>
      </c>
      <c r="S41" s="9">
        <v>7130</v>
      </c>
      <c r="T41" s="9">
        <v>28980</v>
      </c>
      <c r="U41" s="9">
        <v>0</v>
      </c>
      <c r="V41" s="9">
        <v>28980</v>
      </c>
      <c r="W41" s="9">
        <v>16073.95</v>
      </c>
      <c r="X41" s="9">
        <v>16073.95</v>
      </c>
      <c r="Y41" s="9">
        <v>12906.05</v>
      </c>
    </row>
    <row r="42" spans="1:25" x14ac:dyDescent="0.2">
      <c r="A42" t="s">
        <v>759</v>
      </c>
      <c r="B42" s="9">
        <v>66249.600000000006</v>
      </c>
      <c r="C42" s="9">
        <v>0</v>
      </c>
      <c r="D42" s="9">
        <v>66249.600000000006</v>
      </c>
      <c r="E42" s="9">
        <v>65870.539999999994</v>
      </c>
      <c r="F42" s="9">
        <v>65870.539999999994</v>
      </c>
      <c r="G42" s="9">
        <v>379.06</v>
      </c>
      <c r="H42" s="9">
        <v>66249.600000000006</v>
      </c>
      <c r="I42" s="9">
        <v>0</v>
      </c>
      <c r="J42" s="9">
        <v>66249.600000000006</v>
      </c>
      <c r="K42" s="9">
        <v>65870.58</v>
      </c>
      <c r="L42" s="9">
        <v>65870.58</v>
      </c>
      <c r="M42" s="9">
        <v>379.02</v>
      </c>
      <c r="N42" s="9">
        <v>66249.600000000006</v>
      </c>
      <c r="O42" s="9">
        <v>733.1</v>
      </c>
      <c r="P42" s="9">
        <v>66982.7</v>
      </c>
      <c r="Q42" s="9">
        <v>57373.89</v>
      </c>
      <c r="R42" s="9">
        <v>57373.89</v>
      </c>
      <c r="S42" s="9">
        <v>9608.81</v>
      </c>
      <c r="T42" s="9">
        <v>198748.80000000002</v>
      </c>
      <c r="U42" s="9">
        <v>733.1</v>
      </c>
      <c r="V42" s="9">
        <v>199481.90000000002</v>
      </c>
      <c r="W42" s="9">
        <v>189115.01</v>
      </c>
      <c r="X42" s="9">
        <v>189115.01</v>
      </c>
      <c r="Y42" s="9">
        <v>10366.89</v>
      </c>
    </row>
    <row r="43" spans="1:25" x14ac:dyDescent="0.2">
      <c r="A43" t="s">
        <v>758</v>
      </c>
      <c r="B43" s="9">
        <v>3000</v>
      </c>
      <c r="C43" s="9">
        <v>0</v>
      </c>
      <c r="D43" s="9">
        <v>3000</v>
      </c>
      <c r="E43" s="9">
        <v>1901.28</v>
      </c>
      <c r="F43" s="9">
        <v>1901.28</v>
      </c>
      <c r="G43" s="9">
        <v>1098.72</v>
      </c>
      <c r="H43" s="9">
        <v>2300</v>
      </c>
      <c r="I43" s="9">
        <v>0</v>
      </c>
      <c r="J43" s="9">
        <v>2300</v>
      </c>
      <c r="K43" s="9">
        <v>1885.26</v>
      </c>
      <c r="L43" s="9">
        <v>1885.26</v>
      </c>
      <c r="M43" s="9">
        <v>414.74</v>
      </c>
      <c r="N43" s="9">
        <v>2300</v>
      </c>
      <c r="O43" s="9">
        <v>0</v>
      </c>
      <c r="P43" s="9">
        <v>2300</v>
      </c>
      <c r="Q43" s="9">
        <v>1995</v>
      </c>
      <c r="R43" s="9">
        <v>1995</v>
      </c>
      <c r="S43" s="9">
        <v>305</v>
      </c>
      <c r="T43" s="9">
        <v>7600</v>
      </c>
      <c r="U43" s="9">
        <v>0</v>
      </c>
      <c r="V43" s="9">
        <v>7600</v>
      </c>
      <c r="W43" s="9">
        <v>5781.54</v>
      </c>
      <c r="X43" s="9">
        <v>5781.54</v>
      </c>
      <c r="Y43" s="9">
        <v>1818.46</v>
      </c>
    </row>
    <row r="44" spans="1:25" x14ac:dyDescent="0.2">
      <c r="A44" t="s">
        <v>757</v>
      </c>
      <c r="B44" s="9">
        <v>84</v>
      </c>
      <c r="C44" s="9">
        <v>0</v>
      </c>
      <c r="D44" s="9">
        <v>84</v>
      </c>
      <c r="E44" s="9">
        <v>53.24</v>
      </c>
      <c r="F44" s="9">
        <v>53.24</v>
      </c>
      <c r="G44" s="9">
        <v>30.76</v>
      </c>
      <c r="H44" s="9">
        <v>64.400000000000006</v>
      </c>
      <c r="I44" s="9">
        <v>0</v>
      </c>
      <c r="J44" s="9">
        <v>64.400000000000006</v>
      </c>
      <c r="K44" s="9">
        <v>52.79</v>
      </c>
      <c r="L44" s="9">
        <v>52.79</v>
      </c>
      <c r="M44" s="9">
        <v>11.61</v>
      </c>
      <c r="N44" s="9">
        <v>64.400000000000006</v>
      </c>
      <c r="O44" s="9">
        <v>0</v>
      </c>
      <c r="P44" s="9">
        <v>64.400000000000006</v>
      </c>
      <c r="Q44" s="9">
        <v>55.86</v>
      </c>
      <c r="R44" s="9">
        <v>55.86</v>
      </c>
      <c r="S44" s="9">
        <v>8.5399999999999991</v>
      </c>
      <c r="T44" s="9">
        <v>212.8</v>
      </c>
      <c r="U44" s="9">
        <v>0</v>
      </c>
      <c r="V44" s="9">
        <v>212.8</v>
      </c>
      <c r="W44" s="9">
        <v>161.88999999999999</v>
      </c>
      <c r="X44" s="9">
        <v>161.88999999999999</v>
      </c>
      <c r="Y44" s="9">
        <v>50.910000000000004</v>
      </c>
    </row>
    <row r="45" spans="1:25" x14ac:dyDescent="0.2">
      <c r="A45" t="s">
        <v>756</v>
      </c>
      <c r="B45" s="9">
        <v>5020</v>
      </c>
      <c r="C45" s="9">
        <v>0</v>
      </c>
      <c r="D45" s="9">
        <v>5020</v>
      </c>
      <c r="E45" s="9">
        <v>4480.6899999999996</v>
      </c>
      <c r="F45" s="9">
        <v>4480.6899999999996</v>
      </c>
      <c r="G45" s="9">
        <v>539.30999999999995</v>
      </c>
      <c r="H45" s="9">
        <v>6000</v>
      </c>
      <c r="I45" s="9">
        <v>0</v>
      </c>
      <c r="J45" s="9">
        <v>6000</v>
      </c>
      <c r="K45" s="9">
        <v>4372.0600000000004</v>
      </c>
      <c r="L45" s="9">
        <v>4372.0600000000004</v>
      </c>
      <c r="M45" s="9">
        <v>1627.94</v>
      </c>
      <c r="N45" s="9">
        <v>6400</v>
      </c>
      <c r="O45" s="9">
        <v>0</v>
      </c>
      <c r="P45" s="9">
        <v>6400</v>
      </c>
      <c r="Q45" s="9">
        <v>2173.9299999999998</v>
      </c>
      <c r="R45" s="9">
        <v>2458.9299999999998</v>
      </c>
      <c r="S45" s="9">
        <v>3941.07</v>
      </c>
      <c r="T45" s="9">
        <v>17420</v>
      </c>
      <c r="U45" s="9">
        <v>0</v>
      </c>
      <c r="V45" s="9">
        <v>17420</v>
      </c>
      <c r="W45" s="9">
        <v>11026.68</v>
      </c>
      <c r="X45" s="9">
        <v>11311.68</v>
      </c>
      <c r="Y45" s="9">
        <v>6108.32</v>
      </c>
    </row>
    <row r="46" spans="1:25" x14ac:dyDescent="0.2">
      <c r="A46" t="s">
        <v>755</v>
      </c>
      <c r="B46" s="9">
        <v>140.56</v>
      </c>
      <c r="C46" s="9">
        <v>0</v>
      </c>
      <c r="D46" s="9">
        <v>140.56</v>
      </c>
      <c r="E46" s="9">
        <v>125.46</v>
      </c>
      <c r="F46" s="9">
        <v>125.46</v>
      </c>
      <c r="G46" s="9">
        <v>15.1</v>
      </c>
      <c r="H46" s="9">
        <v>168</v>
      </c>
      <c r="I46" s="9">
        <v>0</v>
      </c>
      <c r="J46" s="9">
        <v>168</v>
      </c>
      <c r="K46" s="9">
        <v>122.42</v>
      </c>
      <c r="L46" s="9">
        <v>122.42</v>
      </c>
      <c r="M46" s="9">
        <v>45.58</v>
      </c>
      <c r="N46" s="9">
        <v>179.2</v>
      </c>
      <c r="O46" s="9">
        <v>0</v>
      </c>
      <c r="P46" s="9">
        <v>179.2</v>
      </c>
      <c r="Q46" s="9">
        <v>60.87</v>
      </c>
      <c r="R46" s="9">
        <v>60.87</v>
      </c>
      <c r="S46" s="9">
        <v>118.33</v>
      </c>
      <c r="T46" s="9">
        <v>487.76</v>
      </c>
      <c r="U46" s="9">
        <v>0</v>
      </c>
      <c r="V46" s="9">
        <v>487.76</v>
      </c>
      <c r="W46" s="9">
        <v>308.75</v>
      </c>
      <c r="X46" s="9">
        <v>308.75</v>
      </c>
      <c r="Y46" s="9">
        <v>179.01</v>
      </c>
    </row>
    <row r="47" spans="1:25" x14ac:dyDescent="0.2">
      <c r="A47" t="s">
        <v>754</v>
      </c>
      <c r="B47" s="9">
        <v>5600</v>
      </c>
      <c r="C47" s="9">
        <v>0</v>
      </c>
      <c r="D47" s="9">
        <v>5600</v>
      </c>
      <c r="E47" s="9">
        <v>1121</v>
      </c>
      <c r="F47" s="9">
        <v>1121</v>
      </c>
      <c r="G47" s="9">
        <v>4479</v>
      </c>
      <c r="H47" s="9">
        <v>5600</v>
      </c>
      <c r="I47" s="9">
        <v>0</v>
      </c>
      <c r="J47" s="9">
        <v>5600</v>
      </c>
      <c r="K47" s="9">
        <v>0</v>
      </c>
      <c r="L47" s="9">
        <v>0</v>
      </c>
      <c r="M47" s="9">
        <v>5600</v>
      </c>
      <c r="N47" s="9">
        <v>5600</v>
      </c>
      <c r="O47" s="9">
        <v>0</v>
      </c>
      <c r="P47" s="9">
        <v>5600</v>
      </c>
      <c r="Q47" s="9">
        <v>2780.38</v>
      </c>
      <c r="R47" s="9">
        <v>2780.38</v>
      </c>
      <c r="S47" s="9">
        <v>2819.62</v>
      </c>
      <c r="T47" s="9">
        <v>16800</v>
      </c>
      <c r="U47" s="9">
        <v>0</v>
      </c>
      <c r="V47" s="9">
        <v>16800</v>
      </c>
      <c r="W47" s="9">
        <v>3901.38</v>
      </c>
      <c r="X47" s="9">
        <v>3901.38</v>
      </c>
      <c r="Y47" s="9">
        <v>12898.619999999999</v>
      </c>
    </row>
    <row r="48" spans="1:25" x14ac:dyDescent="0.2">
      <c r="A48" t="s">
        <v>753</v>
      </c>
      <c r="B48" s="9">
        <v>156.80000000000001</v>
      </c>
      <c r="C48" s="9">
        <v>0</v>
      </c>
      <c r="D48" s="9">
        <v>156.80000000000001</v>
      </c>
      <c r="E48" s="9">
        <v>31.39</v>
      </c>
      <c r="F48" s="9">
        <v>31.39</v>
      </c>
      <c r="G48" s="9">
        <v>125.41</v>
      </c>
      <c r="H48" s="9">
        <v>156.80000000000001</v>
      </c>
      <c r="I48" s="9">
        <v>0</v>
      </c>
      <c r="J48" s="9">
        <v>156.80000000000001</v>
      </c>
      <c r="K48" s="9">
        <v>0</v>
      </c>
      <c r="L48" s="9">
        <v>0</v>
      </c>
      <c r="M48" s="9">
        <v>156.80000000000001</v>
      </c>
      <c r="N48" s="9">
        <v>156.80000000000001</v>
      </c>
      <c r="O48" s="9">
        <v>0</v>
      </c>
      <c r="P48" s="9">
        <v>156.80000000000001</v>
      </c>
      <c r="Q48" s="9">
        <v>77.849999999999994</v>
      </c>
      <c r="R48" s="9">
        <v>77.849999999999994</v>
      </c>
      <c r="S48" s="9">
        <v>78.95</v>
      </c>
      <c r="T48" s="9">
        <v>470.40000000000003</v>
      </c>
      <c r="U48" s="9">
        <v>0</v>
      </c>
      <c r="V48" s="9">
        <v>470.40000000000003</v>
      </c>
      <c r="W48" s="9">
        <v>109.24</v>
      </c>
      <c r="X48" s="9">
        <v>109.24</v>
      </c>
      <c r="Y48" s="9">
        <v>361.16</v>
      </c>
    </row>
    <row r="49" spans="1:25" x14ac:dyDescent="0.2">
      <c r="A49" t="s">
        <v>752</v>
      </c>
      <c r="B49" s="9">
        <v>4350</v>
      </c>
      <c r="C49" s="9">
        <v>29.5</v>
      </c>
      <c r="D49" s="9">
        <v>4379.5</v>
      </c>
      <c r="E49" s="9">
        <v>4379.5</v>
      </c>
      <c r="F49" s="9">
        <v>4379.5</v>
      </c>
      <c r="G49" s="9">
        <v>0</v>
      </c>
      <c r="H49" s="9">
        <v>5292</v>
      </c>
      <c r="I49" s="9">
        <v>0</v>
      </c>
      <c r="J49" s="9">
        <v>5292</v>
      </c>
      <c r="K49" s="9">
        <v>2479.35</v>
      </c>
      <c r="L49" s="9">
        <v>2479.35</v>
      </c>
      <c r="M49" s="9">
        <v>2812.65</v>
      </c>
      <c r="N49" s="9">
        <v>4350</v>
      </c>
      <c r="O49" s="9">
        <v>4950</v>
      </c>
      <c r="P49" s="9">
        <v>9300</v>
      </c>
      <c r="Q49" s="9">
        <v>4584.37</v>
      </c>
      <c r="R49" s="9">
        <v>4584.37</v>
      </c>
      <c r="S49" s="9">
        <v>4715.63</v>
      </c>
      <c r="T49" s="9">
        <v>13992</v>
      </c>
      <c r="U49" s="9">
        <v>4979.5</v>
      </c>
      <c r="V49" s="9">
        <v>18971.5</v>
      </c>
      <c r="W49" s="9">
        <v>11443.220000000001</v>
      </c>
      <c r="X49" s="9">
        <v>11443.220000000001</v>
      </c>
      <c r="Y49" s="9">
        <v>7528.2800000000007</v>
      </c>
    </row>
    <row r="50" spans="1:25" x14ac:dyDescent="0.2">
      <c r="A50" t="s">
        <v>751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</row>
    <row r="51" spans="1:25" x14ac:dyDescent="0.2">
      <c r="A51" t="s">
        <v>750</v>
      </c>
      <c r="B51" s="9">
        <v>241.5</v>
      </c>
      <c r="C51" s="9">
        <v>0</v>
      </c>
      <c r="D51" s="9">
        <v>241.5</v>
      </c>
      <c r="E51" s="9">
        <v>203.71</v>
      </c>
      <c r="F51" s="9">
        <v>203.71</v>
      </c>
      <c r="G51" s="9">
        <v>37.79</v>
      </c>
      <c r="H51" s="9">
        <v>267.88</v>
      </c>
      <c r="I51" s="9">
        <v>0</v>
      </c>
      <c r="J51" s="9">
        <v>267.88</v>
      </c>
      <c r="K51" s="9">
        <v>82.37</v>
      </c>
      <c r="L51" s="9">
        <v>82.37</v>
      </c>
      <c r="M51" s="9">
        <v>185.51</v>
      </c>
      <c r="N51" s="9">
        <v>260.39999999999998</v>
      </c>
      <c r="O51" s="9">
        <v>0</v>
      </c>
      <c r="P51" s="9">
        <v>260.39999999999998</v>
      </c>
      <c r="Q51" s="9">
        <v>128.36000000000001</v>
      </c>
      <c r="R51" s="9">
        <v>128.36000000000001</v>
      </c>
      <c r="S51" s="9">
        <v>132.04</v>
      </c>
      <c r="T51" s="9">
        <v>769.78</v>
      </c>
      <c r="U51" s="9">
        <v>0</v>
      </c>
      <c r="V51" s="9">
        <v>769.78</v>
      </c>
      <c r="W51" s="9">
        <v>414.44000000000005</v>
      </c>
      <c r="X51" s="9">
        <v>414.44000000000005</v>
      </c>
      <c r="Y51" s="9">
        <v>355.34</v>
      </c>
    </row>
    <row r="52" spans="1:25" x14ac:dyDescent="0.2">
      <c r="A52" t="s">
        <v>749</v>
      </c>
      <c r="B52" s="9">
        <v>4275</v>
      </c>
      <c r="C52" s="9">
        <v>-29.5</v>
      </c>
      <c r="D52" s="9">
        <v>4245.5</v>
      </c>
      <c r="E52" s="9">
        <v>2896.08</v>
      </c>
      <c r="F52" s="9">
        <v>2896.08</v>
      </c>
      <c r="G52" s="9">
        <v>1349.42</v>
      </c>
      <c r="H52" s="9">
        <v>4275</v>
      </c>
      <c r="I52" s="9">
        <v>0</v>
      </c>
      <c r="J52" s="9">
        <v>4275</v>
      </c>
      <c r="K52" s="9">
        <v>462.33</v>
      </c>
      <c r="L52" s="9">
        <v>462.33</v>
      </c>
      <c r="M52" s="9">
        <v>3812.67</v>
      </c>
      <c r="N52" s="9">
        <v>4950</v>
      </c>
      <c r="O52" s="9">
        <v>-4950</v>
      </c>
      <c r="P52" s="9">
        <v>0</v>
      </c>
      <c r="Q52" s="9">
        <v>0</v>
      </c>
      <c r="R52" s="9">
        <v>0</v>
      </c>
      <c r="S52" s="9">
        <v>0</v>
      </c>
      <c r="T52" s="9">
        <v>13500</v>
      </c>
      <c r="U52" s="9">
        <v>-4979.5</v>
      </c>
      <c r="V52" s="9">
        <v>8520.5</v>
      </c>
      <c r="W52" s="9">
        <v>3358.41</v>
      </c>
      <c r="X52" s="9">
        <v>3358.41</v>
      </c>
      <c r="Y52" s="9">
        <v>5162.09</v>
      </c>
    </row>
    <row r="53" spans="1:25" x14ac:dyDescent="0.2">
      <c r="A53" t="s">
        <v>748</v>
      </c>
      <c r="B53" s="9">
        <v>6644</v>
      </c>
      <c r="C53" s="9">
        <v>835.02</v>
      </c>
      <c r="D53" s="9">
        <v>7479.02</v>
      </c>
      <c r="E53" s="9">
        <v>6911.57</v>
      </c>
      <c r="F53" s="9">
        <v>6911.57</v>
      </c>
      <c r="G53" s="9">
        <v>567.45000000000005</v>
      </c>
      <c r="H53" s="9">
        <v>6644</v>
      </c>
      <c r="I53" s="9">
        <v>0</v>
      </c>
      <c r="J53" s="9">
        <v>6644</v>
      </c>
      <c r="K53" s="9">
        <v>5695.78</v>
      </c>
      <c r="L53" s="9">
        <v>5695.78</v>
      </c>
      <c r="M53" s="9">
        <v>948.22</v>
      </c>
      <c r="N53" s="9">
        <v>6644</v>
      </c>
      <c r="O53" s="9">
        <v>0</v>
      </c>
      <c r="P53" s="9">
        <v>6644</v>
      </c>
      <c r="Q53" s="9">
        <v>6418.78</v>
      </c>
      <c r="R53" s="9">
        <v>6418.78</v>
      </c>
      <c r="S53" s="9">
        <v>225.22</v>
      </c>
      <c r="T53" s="9">
        <v>19932</v>
      </c>
      <c r="U53" s="9">
        <v>835.02</v>
      </c>
      <c r="V53" s="9">
        <v>20767.02</v>
      </c>
      <c r="W53" s="9">
        <v>19026.129999999997</v>
      </c>
      <c r="X53" s="9">
        <v>19026.129999999997</v>
      </c>
      <c r="Y53" s="9">
        <v>1740.89</v>
      </c>
    </row>
    <row r="54" spans="1:25" x14ac:dyDescent="0.2">
      <c r="A54" t="s">
        <v>747</v>
      </c>
      <c r="B54" s="9">
        <v>333.03</v>
      </c>
      <c r="C54" s="9">
        <v>23.38</v>
      </c>
      <c r="D54" s="9">
        <v>356.41</v>
      </c>
      <c r="E54" s="9">
        <v>297.97000000000003</v>
      </c>
      <c r="F54" s="9">
        <v>297.97000000000003</v>
      </c>
      <c r="G54" s="9">
        <v>58.44</v>
      </c>
      <c r="H54" s="9">
        <v>333.03</v>
      </c>
      <c r="I54" s="9">
        <v>0</v>
      </c>
      <c r="J54" s="9">
        <v>333.03</v>
      </c>
      <c r="K54" s="9">
        <v>156.96</v>
      </c>
      <c r="L54" s="9">
        <v>156.96</v>
      </c>
      <c r="M54" s="9">
        <v>176.07</v>
      </c>
      <c r="N54" s="9">
        <v>355.1</v>
      </c>
      <c r="O54" s="9">
        <v>0</v>
      </c>
      <c r="P54" s="9">
        <v>355.1</v>
      </c>
      <c r="Q54" s="9">
        <v>4119.0600000000004</v>
      </c>
      <c r="R54" s="9">
        <v>4119.0600000000004</v>
      </c>
      <c r="S54" s="9">
        <v>-3763.96</v>
      </c>
      <c r="T54" s="9">
        <v>1021.16</v>
      </c>
      <c r="U54" s="9">
        <v>23.38</v>
      </c>
      <c r="V54" s="9">
        <v>1044.54</v>
      </c>
      <c r="W54" s="9">
        <v>4573.9900000000007</v>
      </c>
      <c r="X54" s="9">
        <v>4573.9900000000007</v>
      </c>
      <c r="Y54" s="9">
        <v>-3529.45</v>
      </c>
    </row>
    <row r="55" spans="1:25" x14ac:dyDescent="0.2">
      <c r="A55" t="s">
        <v>746</v>
      </c>
      <c r="B55" s="9">
        <v>5250</v>
      </c>
      <c r="C55" s="9">
        <v>0</v>
      </c>
      <c r="D55" s="9">
        <v>5250</v>
      </c>
      <c r="E55" s="9">
        <v>3730</v>
      </c>
      <c r="F55" s="9">
        <v>3730</v>
      </c>
      <c r="G55" s="9">
        <v>1520</v>
      </c>
      <c r="H55" s="9">
        <v>5250</v>
      </c>
      <c r="I55" s="9">
        <v>0</v>
      </c>
      <c r="J55" s="9">
        <v>5250</v>
      </c>
      <c r="K55" s="9">
        <v>-90</v>
      </c>
      <c r="L55" s="9">
        <v>-90</v>
      </c>
      <c r="M55" s="9">
        <v>5340</v>
      </c>
      <c r="N55" s="9">
        <v>6038</v>
      </c>
      <c r="O55" s="9">
        <v>0</v>
      </c>
      <c r="P55" s="9">
        <v>6038</v>
      </c>
      <c r="Q55" s="9">
        <v>2159.13</v>
      </c>
      <c r="R55" s="9">
        <v>2159.13</v>
      </c>
      <c r="S55" s="9">
        <v>3878.87</v>
      </c>
      <c r="T55" s="9">
        <v>16538</v>
      </c>
      <c r="U55" s="9">
        <v>0</v>
      </c>
      <c r="V55" s="9">
        <v>16538</v>
      </c>
      <c r="W55" s="9">
        <v>5799.13</v>
      </c>
      <c r="X55" s="9">
        <v>5799.13</v>
      </c>
      <c r="Y55" s="9">
        <v>10738.869999999999</v>
      </c>
    </row>
    <row r="56" spans="1:25" x14ac:dyDescent="0.2">
      <c r="A56" t="s">
        <v>745</v>
      </c>
      <c r="B56" s="9">
        <v>1700</v>
      </c>
      <c r="C56" s="9">
        <v>0</v>
      </c>
      <c r="D56" s="9">
        <v>1700</v>
      </c>
      <c r="E56" s="9">
        <v>1210.0999999999999</v>
      </c>
      <c r="F56" s="9">
        <v>1210.0999999999999</v>
      </c>
      <c r="G56" s="9">
        <v>489.9</v>
      </c>
      <c r="H56" s="9">
        <v>1700</v>
      </c>
      <c r="I56" s="9">
        <v>0</v>
      </c>
      <c r="J56" s="9">
        <v>1700</v>
      </c>
      <c r="K56" s="9">
        <v>1535.24</v>
      </c>
      <c r="L56" s="9">
        <v>1535.24</v>
      </c>
      <c r="M56" s="9">
        <v>164.76</v>
      </c>
      <c r="N56" s="9">
        <v>1700</v>
      </c>
      <c r="O56" s="9">
        <v>0</v>
      </c>
      <c r="P56" s="9">
        <v>1700</v>
      </c>
      <c r="Q56" s="9">
        <v>938.22</v>
      </c>
      <c r="R56" s="9">
        <v>938.22</v>
      </c>
      <c r="S56" s="9">
        <v>761.78</v>
      </c>
      <c r="T56" s="9">
        <v>5100</v>
      </c>
      <c r="U56" s="9">
        <v>0</v>
      </c>
      <c r="V56" s="9">
        <v>5100</v>
      </c>
      <c r="W56" s="9">
        <v>3683.5600000000004</v>
      </c>
      <c r="X56" s="9">
        <v>3683.5600000000004</v>
      </c>
      <c r="Y56" s="9">
        <v>1416.44</v>
      </c>
    </row>
    <row r="57" spans="1:25" x14ac:dyDescent="0.2">
      <c r="A57" t="s">
        <v>744</v>
      </c>
      <c r="B57" s="9">
        <v>47.6</v>
      </c>
      <c r="C57" s="9">
        <v>0</v>
      </c>
      <c r="D57" s="9">
        <v>47.6</v>
      </c>
      <c r="E57" s="9">
        <v>33.880000000000003</v>
      </c>
      <c r="F57" s="9">
        <v>33.880000000000003</v>
      </c>
      <c r="G57" s="9">
        <v>13.72</v>
      </c>
      <c r="H57" s="9">
        <v>47.6</v>
      </c>
      <c r="I57" s="9">
        <v>0</v>
      </c>
      <c r="J57" s="9">
        <v>47.6</v>
      </c>
      <c r="K57" s="9">
        <v>42.98</v>
      </c>
      <c r="L57" s="9">
        <v>42.98</v>
      </c>
      <c r="M57" s="9">
        <v>4.62</v>
      </c>
      <c r="N57" s="9">
        <v>47.6</v>
      </c>
      <c r="O57" s="9">
        <v>0</v>
      </c>
      <c r="P57" s="9">
        <v>47.6</v>
      </c>
      <c r="Q57" s="9">
        <v>26.27</v>
      </c>
      <c r="R57" s="9">
        <v>26.27</v>
      </c>
      <c r="S57" s="9">
        <v>21.33</v>
      </c>
      <c r="T57" s="9">
        <v>142.80000000000001</v>
      </c>
      <c r="U57" s="9">
        <v>0</v>
      </c>
      <c r="V57" s="9">
        <v>142.80000000000001</v>
      </c>
      <c r="W57" s="9">
        <v>103.13</v>
      </c>
      <c r="X57" s="9">
        <v>103.13</v>
      </c>
      <c r="Y57" s="9">
        <v>39.67</v>
      </c>
    </row>
    <row r="58" spans="1:25" x14ac:dyDescent="0.2">
      <c r="A58" t="s">
        <v>743</v>
      </c>
      <c r="B58" s="9">
        <v>101200</v>
      </c>
      <c r="C58" s="9">
        <v>39314.17</v>
      </c>
      <c r="D58" s="9">
        <v>140514.17000000001</v>
      </c>
      <c r="E58" s="9">
        <v>117425.33</v>
      </c>
      <c r="F58" s="9">
        <v>118184.57</v>
      </c>
      <c r="G58" s="9">
        <v>22329.599999999999</v>
      </c>
      <c r="H58" s="9">
        <v>92150</v>
      </c>
      <c r="I58" s="9">
        <v>8100</v>
      </c>
      <c r="J58" s="9">
        <v>100250</v>
      </c>
      <c r="K58" s="9">
        <v>84195.87</v>
      </c>
      <c r="L58" s="9">
        <v>83848.7</v>
      </c>
      <c r="M58" s="9">
        <v>16401.3</v>
      </c>
      <c r="N58" s="9">
        <v>92150</v>
      </c>
      <c r="O58" s="9">
        <v>-2093</v>
      </c>
      <c r="P58" s="9">
        <v>90057</v>
      </c>
      <c r="Q58" s="9">
        <v>78245.52</v>
      </c>
      <c r="R58" s="9">
        <v>77833.45</v>
      </c>
      <c r="S58" s="9">
        <v>12223.55</v>
      </c>
      <c r="T58" s="9">
        <v>285500</v>
      </c>
      <c r="U58" s="9">
        <v>45321.17</v>
      </c>
      <c r="V58" s="9">
        <v>330821.17000000004</v>
      </c>
      <c r="W58" s="9">
        <v>279866.72000000003</v>
      </c>
      <c r="X58" s="9">
        <v>279866.72000000003</v>
      </c>
      <c r="Y58" s="9">
        <v>50954.45</v>
      </c>
    </row>
    <row r="59" spans="1:25" x14ac:dyDescent="0.2">
      <c r="A59" t="s">
        <v>742</v>
      </c>
      <c r="B59" s="9">
        <v>10302.290000000001</v>
      </c>
      <c r="C59" s="9">
        <v>-800.99</v>
      </c>
      <c r="D59" s="9">
        <v>9501.2999999999993</v>
      </c>
      <c r="E59" s="9">
        <v>7458.92</v>
      </c>
      <c r="F59" s="9">
        <v>7458.92</v>
      </c>
      <c r="G59" s="9">
        <v>2042.38</v>
      </c>
      <c r="H59" s="9">
        <v>10383.129999999999</v>
      </c>
      <c r="I59" s="9">
        <v>-893.2</v>
      </c>
      <c r="J59" s="9">
        <v>9489.93</v>
      </c>
      <c r="K59" s="9">
        <v>7619.67</v>
      </c>
      <c r="L59" s="9">
        <v>7619.67</v>
      </c>
      <c r="M59" s="9">
        <v>1870.26</v>
      </c>
      <c r="N59" s="9">
        <v>10800.85</v>
      </c>
      <c r="O59" s="9">
        <v>0</v>
      </c>
      <c r="P59" s="9">
        <v>10800.85</v>
      </c>
      <c r="Q59" s="9">
        <v>71949.47</v>
      </c>
      <c r="R59" s="9">
        <v>71949.47</v>
      </c>
      <c r="S59" s="9">
        <v>-61148.62</v>
      </c>
      <c r="T59" s="9">
        <v>31486.269999999997</v>
      </c>
      <c r="U59" s="9">
        <v>-1694.19</v>
      </c>
      <c r="V59" s="9">
        <v>29792.080000000002</v>
      </c>
      <c r="W59" s="9">
        <v>87028.06</v>
      </c>
      <c r="X59" s="9">
        <v>87028.06</v>
      </c>
      <c r="Y59" s="9">
        <v>-57235.98</v>
      </c>
    </row>
    <row r="60" spans="1:25" x14ac:dyDescent="0.2">
      <c r="A60" t="s">
        <v>741</v>
      </c>
      <c r="B60" s="9">
        <v>139650.5</v>
      </c>
      <c r="C60" s="9">
        <v>-28606.94</v>
      </c>
      <c r="D60" s="9">
        <v>111043.56</v>
      </c>
      <c r="E60" s="9">
        <v>67983.66</v>
      </c>
      <c r="F60" s="9">
        <v>67983.66</v>
      </c>
      <c r="G60" s="9">
        <v>43059.9</v>
      </c>
      <c r="H60" s="9">
        <v>139276</v>
      </c>
      <c r="I60" s="9">
        <v>-40000</v>
      </c>
      <c r="J60" s="9">
        <v>99276</v>
      </c>
      <c r="K60" s="9">
        <v>66951.23</v>
      </c>
      <c r="L60" s="9">
        <v>66951.23</v>
      </c>
      <c r="M60" s="9">
        <v>32324.77</v>
      </c>
      <c r="N60" s="9">
        <v>158956</v>
      </c>
      <c r="O60" s="9">
        <v>0</v>
      </c>
      <c r="P60" s="9">
        <v>158956</v>
      </c>
      <c r="Q60" s="9">
        <v>95305.07</v>
      </c>
      <c r="R60" s="9">
        <v>95305.07</v>
      </c>
      <c r="S60" s="9">
        <v>63650.93</v>
      </c>
      <c r="T60" s="9">
        <v>437882.5</v>
      </c>
      <c r="U60" s="9">
        <v>-68606.94</v>
      </c>
      <c r="V60" s="9">
        <v>369275.56</v>
      </c>
      <c r="W60" s="9">
        <v>230239.96000000002</v>
      </c>
      <c r="X60" s="9">
        <v>230239.96000000002</v>
      </c>
      <c r="Y60" s="9">
        <v>139035.6</v>
      </c>
    </row>
    <row r="61" spans="1:25" x14ac:dyDescent="0.2">
      <c r="A61" t="s">
        <v>740</v>
      </c>
      <c r="B61" s="9">
        <v>127088.49</v>
      </c>
      <c r="C61" s="9">
        <v>-39314.17</v>
      </c>
      <c r="D61" s="9">
        <v>87774.32</v>
      </c>
      <c r="E61" s="9">
        <v>80981.13</v>
      </c>
      <c r="F61" s="9">
        <v>80981.13</v>
      </c>
      <c r="G61" s="9">
        <v>6793.19</v>
      </c>
      <c r="H61" s="9">
        <v>139400.20000000001</v>
      </c>
      <c r="I61" s="9">
        <v>0</v>
      </c>
      <c r="J61" s="9">
        <v>139400.20000000001</v>
      </c>
      <c r="K61" s="9">
        <v>120983.81</v>
      </c>
      <c r="L61" s="9">
        <v>120983.81</v>
      </c>
      <c r="M61" s="9">
        <v>18416.39</v>
      </c>
      <c r="N61" s="9">
        <v>134638.51</v>
      </c>
      <c r="O61" s="9">
        <v>2093</v>
      </c>
      <c r="P61" s="9">
        <v>136731.51</v>
      </c>
      <c r="Q61" s="9">
        <v>122825.98</v>
      </c>
      <c r="R61" s="9">
        <v>122825.98</v>
      </c>
      <c r="S61" s="9">
        <v>13905.53</v>
      </c>
      <c r="T61" s="9">
        <v>401127.2</v>
      </c>
      <c r="U61" s="9">
        <v>-37221.17</v>
      </c>
      <c r="V61" s="9">
        <v>363906.03</v>
      </c>
      <c r="W61" s="9">
        <v>324790.92</v>
      </c>
      <c r="X61" s="9">
        <v>324790.92</v>
      </c>
      <c r="Y61" s="9">
        <v>39115.11</v>
      </c>
    </row>
    <row r="62" spans="1:25" x14ac:dyDescent="0.2">
      <c r="A62" t="s">
        <v>739</v>
      </c>
      <c r="B62" s="9">
        <v>7620</v>
      </c>
      <c r="C62" s="9">
        <v>0</v>
      </c>
      <c r="D62" s="9">
        <v>7620</v>
      </c>
      <c r="E62" s="9">
        <v>1114.47</v>
      </c>
      <c r="F62" s="9">
        <v>1114.47</v>
      </c>
      <c r="G62" s="9">
        <v>6505.53</v>
      </c>
      <c r="H62" s="9">
        <v>8800</v>
      </c>
      <c r="I62" s="9">
        <v>0</v>
      </c>
      <c r="J62" s="9">
        <v>8800</v>
      </c>
      <c r="K62" s="9">
        <v>3382.68</v>
      </c>
      <c r="L62" s="9">
        <v>3382.68</v>
      </c>
      <c r="M62" s="9">
        <v>5417.32</v>
      </c>
      <c r="N62" s="9">
        <v>9300</v>
      </c>
      <c r="O62" s="9">
        <v>0</v>
      </c>
      <c r="P62" s="9">
        <v>9300</v>
      </c>
      <c r="Q62" s="9">
        <v>7611.49</v>
      </c>
      <c r="R62" s="9">
        <v>7611.49</v>
      </c>
      <c r="S62" s="9">
        <v>1688.51</v>
      </c>
      <c r="T62" s="9">
        <v>25720</v>
      </c>
      <c r="U62" s="9">
        <v>0</v>
      </c>
      <c r="V62" s="9">
        <v>25720</v>
      </c>
      <c r="W62" s="9">
        <v>12108.64</v>
      </c>
      <c r="X62" s="9">
        <v>12108.64</v>
      </c>
      <c r="Y62" s="9">
        <v>13611.359999999999</v>
      </c>
    </row>
    <row r="63" spans="1:25" x14ac:dyDescent="0.2">
      <c r="A63" t="s">
        <v>738</v>
      </c>
      <c r="B63" s="9">
        <v>213.36</v>
      </c>
      <c r="C63" s="9">
        <v>0</v>
      </c>
      <c r="D63" s="9">
        <v>213.36</v>
      </c>
      <c r="E63" s="9">
        <v>31.21</v>
      </c>
      <c r="F63" s="9">
        <v>31.21</v>
      </c>
      <c r="G63" s="9">
        <v>182.15</v>
      </c>
      <c r="H63" s="9">
        <v>246.4</v>
      </c>
      <c r="I63" s="9">
        <v>0</v>
      </c>
      <c r="J63" s="9">
        <v>246.4</v>
      </c>
      <c r="K63" s="9">
        <v>94.72</v>
      </c>
      <c r="L63" s="9">
        <v>94.72</v>
      </c>
      <c r="M63" s="9">
        <v>151.68</v>
      </c>
      <c r="N63" s="9">
        <v>260.39999999999998</v>
      </c>
      <c r="O63" s="9">
        <v>0</v>
      </c>
      <c r="P63" s="9">
        <v>260.39999999999998</v>
      </c>
      <c r="Q63" s="9">
        <v>213.12</v>
      </c>
      <c r="R63" s="9">
        <v>213.12</v>
      </c>
      <c r="S63" s="9">
        <v>47.28</v>
      </c>
      <c r="T63" s="9">
        <v>720.16</v>
      </c>
      <c r="U63" s="9">
        <v>0</v>
      </c>
      <c r="V63" s="9">
        <v>720.16</v>
      </c>
      <c r="W63" s="9">
        <v>339.05</v>
      </c>
      <c r="X63" s="9">
        <v>339.05</v>
      </c>
      <c r="Y63" s="9">
        <v>381.11</v>
      </c>
    </row>
    <row r="64" spans="1:25" x14ac:dyDescent="0.2">
      <c r="A64" t="s">
        <v>737</v>
      </c>
      <c r="B64" s="9">
        <v>90500</v>
      </c>
      <c r="C64" s="9">
        <v>0</v>
      </c>
      <c r="D64" s="9">
        <v>90500</v>
      </c>
      <c r="E64" s="9">
        <v>56845.04</v>
      </c>
      <c r="F64" s="9">
        <v>56845.04</v>
      </c>
      <c r="G64" s="9">
        <v>33654.959999999999</v>
      </c>
      <c r="H64" s="9">
        <v>107100</v>
      </c>
      <c r="I64" s="9">
        <v>0</v>
      </c>
      <c r="J64" s="9">
        <v>107100</v>
      </c>
      <c r="K64" s="9">
        <v>102031.25</v>
      </c>
      <c r="L64" s="9">
        <v>102031.25</v>
      </c>
      <c r="M64" s="9">
        <v>5068.75</v>
      </c>
      <c r="N64" s="9">
        <v>102600</v>
      </c>
      <c r="O64" s="9">
        <v>0</v>
      </c>
      <c r="P64" s="9">
        <v>102600</v>
      </c>
      <c r="Q64" s="9">
        <v>92669.759999999995</v>
      </c>
      <c r="R64" s="9">
        <v>92669.759999999995</v>
      </c>
      <c r="S64" s="9">
        <v>9930.24</v>
      </c>
      <c r="T64" s="9">
        <v>300200</v>
      </c>
      <c r="U64" s="9">
        <v>0</v>
      </c>
      <c r="V64" s="9">
        <v>300200</v>
      </c>
      <c r="W64" s="9">
        <v>251546.05</v>
      </c>
      <c r="X64" s="9">
        <v>251546.05</v>
      </c>
      <c r="Y64" s="9">
        <v>48653.95</v>
      </c>
    </row>
    <row r="65" spans="1:25" x14ac:dyDescent="0.2">
      <c r="A65" t="s">
        <v>736</v>
      </c>
      <c r="B65" s="9">
        <v>3143.84</v>
      </c>
      <c r="C65" s="9">
        <v>0</v>
      </c>
      <c r="D65" s="9">
        <v>3143.84</v>
      </c>
      <c r="E65" s="9">
        <v>2092.41</v>
      </c>
      <c r="F65" s="9">
        <v>2092.41</v>
      </c>
      <c r="G65" s="9">
        <v>1051.43</v>
      </c>
      <c r="H65" s="9">
        <v>3554.88</v>
      </c>
      <c r="I65" s="9">
        <v>0</v>
      </c>
      <c r="J65" s="9">
        <v>3554.88</v>
      </c>
      <c r="K65" s="9">
        <v>3193.73</v>
      </c>
      <c r="L65" s="9">
        <v>3193.73</v>
      </c>
      <c r="M65" s="9">
        <v>361.15</v>
      </c>
      <c r="N65" s="9">
        <v>3706.47</v>
      </c>
      <c r="O65" s="9">
        <v>0</v>
      </c>
      <c r="P65" s="9">
        <v>3706.47</v>
      </c>
      <c r="Q65" s="9">
        <v>15112.44</v>
      </c>
      <c r="R65" s="9">
        <v>15112.44</v>
      </c>
      <c r="S65" s="9">
        <v>-11405.97</v>
      </c>
      <c r="T65" s="9">
        <v>10405.19</v>
      </c>
      <c r="U65" s="9">
        <v>0</v>
      </c>
      <c r="V65" s="9">
        <v>10405.19</v>
      </c>
      <c r="W65" s="9">
        <v>20398.580000000002</v>
      </c>
      <c r="X65" s="9">
        <v>20398.580000000002</v>
      </c>
      <c r="Y65" s="9">
        <v>-9993.39</v>
      </c>
    </row>
    <row r="66" spans="1:25" x14ac:dyDescent="0.2">
      <c r="A66" t="s">
        <v>735</v>
      </c>
      <c r="B66" s="9">
        <v>21780</v>
      </c>
      <c r="C66" s="9">
        <v>0</v>
      </c>
      <c r="D66" s="9">
        <v>21780</v>
      </c>
      <c r="E66" s="9">
        <v>17883.830000000002</v>
      </c>
      <c r="F66" s="9">
        <v>17883.830000000002</v>
      </c>
      <c r="G66" s="9">
        <v>3896.17</v>
      </c>
      <c r="H66" s="9">
        <v>19860</v>
      </c>
      <c r="I66" s="9">
        <v>0</v>
      </c>
      <c r="J66" s="9">
        <v>19860</v>
      </c>
      <c r="K66" s="9">
        <v>12030.53</v>
      </c>
      <c r="L66" s="9">
        <v>12030.53</v>
      </c>
      <c r="M66" s="9">
        <v>7829.47</v>
      </c>
      <c r="N66" s="9">
        <v>29774</v>
      </c>
      <c r="O66" s="9">
        <v>0</v>
      </c>
      <c r="P66" s="9">
        <v>29774</v>
      </c>
      <c r="Q66" s="9">
        <v>13242.51</v>
      </c>
      <c r="R66" s="9">
        <v>13242.51</v>
      </c>
      <c r="S66" s="9">
        <v>16531.490000000002</v>
      </c>
      <c r="T66" s="9">
        <v>71414</v>
      </c>
      <c r="U66" s="9">
        <v>0</v>
      </c>
      <c r="V66" s="9">
        <v>71414</v>
      </c>
      <c r="W66" s="9">
        <v>43156.87</v>
      </c>
      <c r="X66" s="9">
        <v>43156.87</v>
      </c>
      <c r="Y66" s="9">
        <v>28257.13</v>
      </c>
    </row>
    <row r="67" spans="1:25" x14ac:dyDescent="0.2">
      <c r="A67" t="s">
        <v>734</v>
      </c>
      <c r="B67" s="9">
        <v>0</v>
      </c>
      <c r="C67" s="9">
        <v>41900.160000000003</v>
      </c>
      <c r="D67" s="9">
        <v>41900.160000000003</v>
      </c>
      <c r="E67" s="9">
        <v>39001.160000000003</v>
      </c>
      <c r="F67" s="9">
        <v>39001.160000000003</v>
      </c>
      <c r="G67" s="9">
        <v>2899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41900.160000000003</v>
      </c>
      <c r="V67" s="9">
        <v>41900.160000000003</v>
      </c>
      <c r="W67" s="9">
        <v>39001.160000000003</v>
      </c>
      <c r="X67" s="9">
        <v>39001.160000000003</v>
      </c>
      <c r="Y67" s="9">
        <v>2899</v>
      </c>
    </row>
    <row r="68" spans="1:25" x14ac:dyDescent="0.2">
      <c r="A68" t="s">
        <v>733</v>
      </c>
      <c r="B68" s="9">
        <v>1753384</v>
      </c>
      <c r="C68" s="9">
        <v>0</v>
      </c>
      <c r="D68" s="9">
        <v>1753384</v>
      </c>
      <c r="E68" s="9">
        <v>1652384</v>
      </c>
      <c r="F68" s="9">
        <v>1652384</v>
      </c>
      <c r="G68" s="9">
        <v>101000</v>
      </c>
      <c r="H68" s="9">
        <v>1643185</v>
      </c>
      <c r="I68" s="9">
        <v>0</v>
      </c>
      <c r="J68" s="9">
        <v>1643185</v>
      </c>
      <c r="K68" s="9">
        <v>1643185</v>
      </c>
      <c r="L68" s="9">
        <v>1643185</v>
      </c>
      <c r="M68" s="9">
        <v>0</v>
      </c>
      <c r="N68" s="9">
        <v>1700561</v>
      </c>
      <c r="O68" s="9">
        <v>0</v>
      </c>
      <c r="P68" s="9">
        <v>1700561</v>
      </c>
      <c r="Q68" s="9">
        <v>1700561</v>
      </c>
      <c r="R68" s="9">
        <v>1700561</v>
      </c>
      <c r="S68" s="9">
        <v>0</v>
      </c>
      <c r="T68" s="9">
        <v>5097130</v>
      </c>
      <c r="U68" s="9">
        <v>0</v>
      </c>
      <c r="V68" s="9">
        <v>5097130</v>
      </c>
      <c r="W68" s="9">
        <v>4996130</v>
      </c>
      <c r="X68" s="9">
        <v>4996130</v>
      </c>
      <c r="Y68" s="9">
        <v>101000</v>
      </c>
    </row>
    <row r="69" spans="1:25" x14ac:dyDescent="0.2">
      <c r="A69" t="s">
        <v>732</v>
      </c>
      <c r="B69" s="9">
        <v>0</v>
      </c>
      <c r="C69" s="9">
        <v>1173.2</v>
      </c>
      <c r="D69" s="9">
        <v>1173.2</v>
      </c>
      <c r="E69" s="9">
        <v>102092.03</v>
      </c>
      <c r="F69" s="9">
        <v>102092.03</v>
      </c>
      <c r="G69" s="9">
        <v>-100918.83</v>
      </c>
      <c r="H69" s="9">
        <v>101000</v>
      </c>
      <c r="I69" s="9">
        <v>0</v>
      </c>
      <c r="J69" s="9">
        <v>101000</v>
      </c>
      <c r="K69" s="9">
        <v>101000</v>
      </c>
      <c r="L69" s="9">
        <v>101000</v>
      </c>
      <c r="M69" s="9">
        <v>0</v>
      </c>
      <c r="N69" s="9">
        <v>50000</v>
      </c>
      <c r="O69" s="9">
        <v>0</v>
      </c>
      <c r="P69" s="9">
        <v>50000</v>
      </c>
      <c r="Q69" s="9">
        <v>50000</v>
      </c>
      <c r="R69" s="9">
        <v>50000</v>
      </c>
      <c r="S69" s="9">
        <v>0</v>
      </c>
      <c r="T69" s="9">
        <v>151000</v>
      </c>
      <c r="U69" s="9">
        <v>1173.2</v>
      </c>
      <c r="V69" s="9">
        <v>152173.20000000001</v>
      </c>
      <c r="W69" s="9">
        <v>253092.03</v>
      </c>
      <c r="X69" s="9">
        <v>253092.03</v>
      </c>
      <c r="Y69" s="9">
        <v>-100918.83</v>
      </c>
    </row>
    <row r="70" spans="1:25" x14ac:dyDescent="0.2">
      <c r="A70" t="s">
        <v>731</v>
      </c>
      <c r="B70" s="9">
        <v>4500</v>
      </c>
      <c r="C70" s="9">
        <v>-1945.53</v>
      </c>
      <c r="D70" s="9">
        <v>2554.4699999999998</v>
      </c>
      <c r="E70" s="9">
        <v>1719.5</v>
      </c>
      <c r="F70" s="9">
        <v>1719.5</v>
      </c>
      <c r="G70" s="9">
        <v>834.97</v>
      </c>
      <c r="H70" s="9">
        <v>4500</v>
      </c>
      <c r="I70" s="9">
        <v>3118.57</v>
      </c>
      <c r="J70" s="9">
        <v>7618.57</v>
      </c>
      <c r="K70" s="9">
        <v>7233.55</v>
      </c>
      <c r="L70" s="9">
        <v>7233.55</v>
      </c>
      <c r="M70" s="9">
        <v>385.02</v>
      </c>
      <c r="N70" s="9">
        <v>4500</v>
      </c>
      <c r="O70" s="9">
        <v>0</v>
      </c>
      <c r="P70" s="9">
        <v>4500</v>
      </c>
      <c r="Q70" s="9">
        <v>4408.2</v>
      </c>
      <c r="R70" s="9">
        <v>4408.2</v>
      </c>
      <c r="S70" s="9">
        <v>91.8</v>
      </c>
      <c r="T70" s="9">
        <v>13500</v>
      </c>
      <c r="U70" s="9">
        <v>1173.0400000000002</v>
      </c>
      <c r="V70" s="9">
        <v>14673.039999999999</v>
      </c>
      <c r="W70" s="9">
        <v>13361.25</v>
      </c>
      <c r="X70" s="9">
        <v>13361.25</v>
      </c>
      <c r="Y70" s="9">
        <v>1311.79</v>
      </c>
    </row>
    <row r="71" spans="1:25" x14ac:dyDescent="0.2">
      <c r="A71" t="s">
        <v>730</v>
      </c>
      <c r="B71" s="9">
        <v>126</v>
      </c>
      <c r="C71" s="9">
        <v>-54.47</v>
      </c>
      <c r="D71" s="9">
        <v>71.53</v>
      </c>
      <c r="E71" s="9">
        <v>48.15</v>
      </c>
      <c r="F71" s="9">
        <v>48.15</v>
      </c>
      <c r="G71" s="9">
        <v>23.38</v>
      </c>
      <c r="H71" s="9">
        <v>126</v>
      </c>
      <c r="I71" s="9">
        <v>89.3</v>
      </c>
      <c r="J71" s="9">
        <v>215.3</v>
      </c>
      <c r="K71" s="9">
        <v>202.54</v>
      </c>
      <c r="L71" s="9">
        <v>202.54</v>
      </c>
      <c r="M71" s="9">
        <v>12.76</v>
      </c>
      <c r="N71" s="9">
        <v>126</v>
      </c>
      <c r="O71" s="9">
        <v>0</v>
      </c>
      <c r="P71" s="9">
        <v>126</v>
      </c>
      <c r="Q71" s="9">
        <v>123.43</v>
      </c>
      <c r="R71" s="9">
        <v>123.43</v>
      </c>
      <c r="S71" s="9">
        <v>2.57</v>
      </c>
      <c r="T71" s="9">
        <v>378</v>
      </c>
      <c r="U71" s="9">
        <v>34.83</v>
      </c>
      <c r="V71" s="9">
        <v>412.83000000000004</v>
      </c>
      <c r="W71" s="9">
        <v>374.12</v>
      </c>
      <c r="X71" s="9">
        <v>374.12</v>
      </c>
      <c r="Y71" s="9">
        <v>38.71</v>
      </c>
    </row>
    <row r="72" spans="1:25" x14ac:dyDescent="0.2">
      <c r="A72" t="s">
        <v>729</v>
      </c>
      <c r="B72" s="9">
        <v>7200</v>
      </c>
      <c r="C72" s="9">
        <v>0</v>
      </c>
      <c r="D72" s="9">
        <v>7200</v>
      </c>
      <c r="E72" s="9">
        <v>5791.46</v>
      </c>
      <c r="F72" s="9">
        <v>5791.46</v>
      </c>
      <c r="G72" s="9">
        <v>1408.54</v>
      </c>
      <c r="H72" s="9">
        <v>7800</v>
      </c>
      <c r="I72" s="9">
        <v>0</v>
      </c>
      <c r="J72" s="9">
        <v>7800</v>
      </c>
      <c r="K72" s="9">
        <v>5567.22</v>
      </c>
      <c r="L72" s="9">
        <v>5567.22</v>
      </c>
      <c r="M72" s="9">
        <v>2232.7800000000002</v>
      </c>
      <c r="N72" s="9">
        <v>7800</v>
      </c>
      <c r="O72" s="9">
        <v>0</v>
      </c>
      <c r="P72" s="9">
        <v>7800</v>
      </c>
      <c r="Q72" s="9">
        <v>7062.21</v>
      </c>
      <c r="R72" s="9">
        <v>7062.21</v>
      </c>
      <c r="S72" s="9">
        <v>737.79</v>
      </c>
      <c r="T72" s="9">
        <v>22800</v>
      </c>
      <c r="U72" s="9">
        <v>0</v>
      </c>
      <c r="V72" s="9">
        <v>22800</v>
      </c>
      <c r="W72" s="9">
        <v>18420.89</v>
      </c>
      <c r="X72" s="9">
        <v>18420.89</v>
      </c>
      <c r="Y72" s="9">
        <v>4379.1100000000006</v>
      </c>
    </row>
    <row r="73" spans="1:25" x14ac:dyDescent="0.2">
      <c r="A73" t="s">
        <v>728</v>
      </c>
      <c r="B73" s="9">
        <v>201.6</v>
      </c>
      <c r="C73" s="9">
        <v>0</v>
      </c>
      <c r="D73" s="9">
        <v>201.6</v>
      </c>
      <c r="E73" s="9">
        <v>162.16999999999999</v>
      </c>
      <c r="F73" s="9">
        <v>162.16999999999999</v>
      </c>
      <c r="G73" s="9">
        <v>39.43</v>
      </c>
      <c r="H73" s="9">
        <v>218.4</v>
      </c>
      <c r="I73" s="9">
        <v>0</v>
      </c>
      <c r="J73" s="9">
        <v>218.4</v>
      </c>
      <c r="K73" s="9">
        <v>155.88</v>
      </c>
      <c r="L73" s="9">
        <v>155.88</v>
      </c>
      <c r="M73" s="9">
        <v>62.52</v>
      </c>
      <c r="N73" s="9">
        <v>218.4</v>
      </c>
      <c r="O73" s="9">
        <v>0</v>
      </c>
      <c r="P73" s="9">
        <v>218.4</v>
      </c>
      <c r="Q73" s="9">
        <v>697.75</v>
      </c>
      <c r="R73" s="9">
        <v>697.75</v>
      </c>
      <c r="S73" s="9">
        <v>-479.35</v>
      </c>
      <c r="T73" s="9">
        <v>638.4</v>
      </c>
      <c r="U73" s="9">
        <v>0</v>
      </c>
      <c r="V73" s="9">
        <v>638.4</v>
      </c>
      <c r="W73" s="9">
        <v>1015.8</v>
      </c>
      <c r="X73" s="9">
        <v>1015.8</v>
      </c>
      <c r="Y73" s="9">
        <v>-377.40000000000003</v>
      </c>
    </row>
    <row r="74" spans="1:25" x14ac:dyDescent="0.2">
      <c r="A74" t="s">
        <v>727</v>
      </c>
      <c r="B74" s="9">
        <v>105835</v>
      </c>
      <c r="C74" s="9">
        <v>-1966.5</v>
      </c>
      <c r="D74" s="9">
        <v>103868.5</v>
      </c>
      <c r="E74" s="9">
        <v>73761.649999999994</v>
      </c>
      <c r="F74" s="9">
        <v>81088.649999999994</v>
      </c>
      <c r="G74" s="9">
        <v>22779.85</v>
      </c>
      <c r="H74" s="9">
        <v>107500</v>
      </c>
      <c r="I74" s="9">
        <v>-60.42</v>
      </c>
      <c r="J74" s="9">
        <v>107439.58</v>
      </c>
      <c r="K74" s="9">
        <v>79103.710000000006</v>
      </c>
      <c r="L74" s="9">
        <v>77753.710000000006</v>
      </c>
      <c r="M74" s="9">
        <v>29685.87</v>
      </c>
      <c r="N74" s="9">
        <v>138260</v>
      </c>
      <c r="O74" s="9">
        <v>0</v>
      </c>
      <c r="P74" s="9">
        <v>138260</v>
      </c>
      <c r="Q74" s="9">
        <v>118940.68</v>
      </c>
      <c r="R74" s="9">
        <v>118940.68</v>
      </c>
      <c r="S74" s="9">
        <v>19319.32</v>
      </c>
      <c r="T74" s="9">
        <v>351595</v>
      </c>
      <c r="U74" s="9">
        <v>-2026.92</v>
      </c>
      <c r="V74" s="9">
        <v>349568.08</v>
      </c>
      <c r="W74" s="9">
        <v>271806.03999999998</v>
      </c>
      <c r="X74" s="9">
        <v>277783.03999999998</v>
      </c>
      <c r="Y74" s="9">
        <v>71785.040000000008</v>
      </c>
    </row>
    <row r="75" spans="1:25" x14ac:dyDescent="0.2">
      <c r="A75" t="s">
        <v>726</v>
      </c>
      <c r="B75" s="9">
        <v>2963.38</v>
      </c>
      <c r="C75" s="9">
        <v>0</v>
      </c>
      <c r="D75" s="9">
        <v>2963.38</v>
      </c>
      <c r="E75" s="9">
        <v>2117.36</v>
      </c>
      <c r="F75" s="9">
        <v>2117.36</v>
      </c>
      <c r="G75" s="9">
        <v>846.02</v>
      </c>
      <c r="H75" s="9">
        <v>3061.41</v>
      </c>
      <c r="I75" s="9">
        <v>0</v>
      </c>
      <c r="J75" s="9">
        <v>3061.41</v>
      </c>
      <c r="K75" s="9">
        <v>2262.5300000000002</v>
      </c>
      <c r="L75" s="9">
        <v>2262.5300000000002</v>
      </c>
      <c r="M75" s="9">
        <v>798.88</v>
      </c>
      <c r="N75" s="9">
        <v>3995.71</v>
      </c>
      <c r="O75" s="9">
        <v>0</v>
      </c>
      <c r="P75" s="9">
        <v>3995.71</v>
      </c>
      <c r="Q75" s="9">
        <v>3400.65</v>
      </c>
      <c r="R75" s="9">
        <v>3400.65</v>
      </c>
      <c r="S75" s="9">
        <v>595.05999999999995</v>
      </c>
      <c r="T75" s="9">
        <v>10020.5</v>
      </c>
      <c r="U75" s="9">
        <v>0</v>
      </c>
      <c r="V75" s="9">
        <v>10020.5</v>
      </c>
      <c r="W75" s="9">
        <v>7780.5400000000009</v>
      </c>
      <c r="X75" s="9">
        <v>7780.5400000000009</v>
      </c>
      <c r="Y75" s="9">
        <v>2239.96</v>
      </c>
    </row>
    <row r="76" spans="1:25" x14ac:dyDescent="0.2">
      <c r="A76" t="s">
        <v>725</v>
      </c>
      <c r="B76" s="9">
        <v>0</v>
      </c>
      <c r="C76" s="9">
        <v>1966.5</v>
      </c>
      <c r="D76" s="9">
        <v>1966.5</v>
      </c>
      <c r="E76" s="9">
        <v>1858.5</v>
      </c>
      <c r="F76" s="9">
        <v>1858.5</v>
      </c>
      <c r="G76" s="9">
        <v>108</v>
      </c>
      <c r="H76" s="9">
        <v>1836</v>
      </c>
      <c r="I76" s="9">
        <v>60.42</v>
      </c>
      <c r="J76" s="9">
        <v>1896.42</v>
      </c>
      <c r="K76" s="9">
        <v>1701</v>
      </c>
      <c r="L76" s="9">
        <v>1701</v>
      </c>
      <c r="M76" s="9">
        <v>195.42</v>
      </c>
      <c r="N76" s="9">
        <v>4444</v>
      </c>
      <c r="O76" s="9">
        <v>0</v>
      </c>
      <c r="P76" s="9">
        <v>4444</v>
      </c>
      <c r="Q76" s="9">
        <v>2510.75</v>
      </c>
      <c r="R76" s="9">
        <v>2510.75</v>
      </c>
      <c r="S76" s="9">
        <v>1933.25</v>
      </c>
      <c r="T76" s="9">
        <v>6280</v>
      </c>
      <c r="U76" s="9">
        <v>2026.92</v>
      </c>
      <c r="V76" s="9">
        <v>8306.92</v>
      </c>
      <c r="W76" s="9">
        <v>6070.25</v>
      </c>
      <c r="X76" s="9">
        <v>6070.25</v>
      </c>
      <c r="Y76" s="9">
        <v>2236.67</v>
      </c>
    </row>
    <row r="77" spans="1:25" x14ac:dyDescent="0.2">
      <c r="A77" t="s">
        <v>724</v>
      </c>
      <c r="B77" s="9">
        <v>2188</v>
      </c>
      <c r="C77" s="9">
        <v>27227.63</v>
      </c>
      <c r="D77" s="9">
        <v>29415.63</v>
      </c>
      <c r="E77" s="9">
        <v>28440.51</v>
      </c>
      <c r="F77" s="9">
        <v>28440.51</v>
      </c>
      <c r="G77" s="9">
        <v>975.12</v>
      </c>
      <c r="H77" s="9">
        <v>4400</v>
      </c>
      <c r="I77" s="9">
        <v>-972.76</v>
      </c>
      <c r="J77" s="9">
        <v>3427.24</v>
      </c>
      <c r="K77" s="9">
        <v>1040.25</v>
      </c>
      <c r="L77" s="9">
        <v>1040.25</v>
      </c>
      <c r="M77" s="9">
        <v>2386.9899999999998</v>
      </c>
      <c r="N77" s="9">
        <v>4000</v>
      </c>
      <c r="O77" s="9">
        <v>0</v>
      </c>
      <c r="P77" s="9">
        <v>4000</v>
      </c>
      <c r="Q77" s="9">
        <v>1967.32</v>
      </c>
      <c r="R77" s="9">
        <v>1967.32</v>
      </c>
      <c r="S77" s="9">
        <v>2032.68</v>
      </c>
      <c r="T77" s="9">
        <v>10588</v>
      </c>
      <c r="U77" s="9">
        <v>26254.870000000003</v>
      </c>
      <c r="V77" s="9">
        <v>36842.870000000003</v>
      </c>
      <c r="W77" s="9">
        <v>31448.079999999998</v>
      </c>
      <c r="X77" s="9">
        <v>31448.079999999998</v>
      </c>
      <c r="Y77" s="9">
        <v>5394.79</v>
      </c>
    </row>
    <row r="78" spans="1:25" x14ac:dyDescent="0.2">
      <c r="A78" t="s">
        <v>723</v>
      </c>
      <c r="B78" s="9">
        <v>204.62</v>
      </c>
      <c r="C78" s="9">
        <v>762.37</v>
      </c>
      <c r="D78" s="9">
        <v>966.99</v>
      </c>
      <c r="E78" s="9">
        <v>913.43</v>
      </c>
      <c r="F78" s="9">
        <v>913.43</v>
      </c>
      <c r="G78" s="9">
        <v>53.56</v>
      </c>
      <c r="H78" s="9">
        <v>388.53</v>
      </c>
      <c r="I78" s="9">
        <v>-55.24</v>
      </c>
      <c r="J78" s="9">
        <v>333.29</v>
      </c>
      <c r="K78" s="9">
        <v>236.86</v>
      </c>
      <c r="L78" s="9">
        <v>236.86</v>
      </c>
      <c r="M78" s="9">
        <v>96.43</v>
      </c>
      <c r="N78" s="9">
        <v>411.24</v>
      </c>
      <c r="O78" s="9">
        <v>0</v>
      </c>
      <c r="P78" s="9">
        <v>411.24</v>
      </c>
      <c r="Q78" s="9">
        <v>2257.87</v>
      </c>
      <c r="R78" s="9">
        <v>2257.87</v>
      </c>
      <c r="S78" s="9">
        <v>-1846.63</v>
      </c>
      <c r="T78" s="9">
        <v>1004.39</v>
      </c>
      <c r="U78" s="9">
        <v>707.13</v>
      </c>
      <c r="V78" s="9">
        <v>1711.52</v>
      </c>
      <c r="W78" s="9">
        <v>3408.16</v>
      </c>
      <c r="X78" s="9">
        <v>3408.16</v>
      </c>
      <c r="Y78" s="9">
        <v>-1696.64</v>
      </c>
    </row>
    <row r="79" spans="1:25" x14ac:dyDescent="0.2">
      <c r="A79" t="s">
        <v>722</v>
      </c>
      <c r="B79" s="9">
        <v>5120</v>
      </c>
      <c r="C79" s="9">
        <v>0</v>
      </c>
      <c r="D79" s="9">
        <v>5120</v>
      </c>
      <c r="E79" s="9">
        <v>4182.13</v>
      </c>
      <c r="F79" s="9">
        <v>4182.13</v>
      </c>
      <c r="G79" s="9">
        <v>937.87</v>
      </c>
      <c r="H79" s="9">
        <v>9476</v>
      </c>
      <c r="I79" s="9">
        <v>-1000</v>
      </c>
      <c r="J79" s="9">
        <v>8476</v>
      </c>
      <c r="K79" s="9">
        <v>7418.81</v>
      </c>
      <c r="L79" s="9">
        <v>7418.81</v>
      </c>
      <c r="M79" s="9">
        <v>1057.19</v>
      </c>
      <c r="N79" s="9">
        <v>10687</v>
      </c>
      <c r="O79" s="9">
        <v>0</v>
      </c>
      <c r="P79" s="9">
        <v>10687</v>
      </c>
      <c r="Q79" s="9">
        <v>7242.52</v>
      </c>
      <c r="R79" s="9">
        <v>7242.52</v>
      </c>
      <c r="S79" s="9">
        <v>3444.48</v>
      </c>
      <c r="T79" s="9">
        <v>25283</v>
      </c>
      <c r="U79" s="9">
        <v>-1000</v>
      </c>
      <c r="V79" s="9">
        <v>24283</v>
      </c>
      <c r="W79" s="9">
        <v>18843.46</v>
      </c>
      <c r="X79" s="9">
        <v>18843.46</v>
      </c>
      <c r="Y79" s="9">
        <v>5439.54</v>
      </c>
    </row>
    <row r="80" spans="1:25" x14ac:dyDescent="0.2">
      <c r="A80" t="s">
        <v>721</v>
      </c>
      <c r="B80" s="9">
        <v>5000</v>
      </c>
      <c r="C80" s="9">
        <v>9727.6200000000008</v>
      </c>
      <c r="D80" s="9">
        <v>14727.62</v>
      </c>
      <c r="E80" s="9">
        <v>7014.08</v>
      </c>
      <c r="F80" s="9">
        <v>7014.08</v>
      </c>
      <c r="G80" s="9">
        <v>7713.54</v>
      </c>
      <c r="H80" s="9">
        <v>5000</v>
      </c>
      <c r="I80" s="9">
        <v>2000</v>
      </c>
      <c r="J80" s="9">
        <v>7000</v>
      </c>
      <c r="K80" s="9">
        <v>5594.73</v>
      </c>
      <c r="L80" s="9">
        <v>5594.73</v>
      </c>
      <c r="M80" s="9">
        <v>1405.27</v>
      </c>
      <c r="N80" s="9">
        <v>10000</v>
      </c>
      <c r="O80" s="9">
        <v>0</v>
      </c>
      <c r="P80" s="9">
        <v>10000</v>
      </c>
      <c r="Q80" s="9">
        <v>6464.34</v>
      </c>
      <c r="R80" s="9">
        <v>6464.34</v>
      </c>
      <c r="S80" s="9">
        <v>3535.66</v>
      </c>
      <c r="T80" s="9">
        <v>20000</v>
      </c>
      <c r="U80" s="9">
        <v>11727.62</v>
      </c>
      <c r="V80" s="9">
        <v>31727.620000000003</v>
      </c>
      <c r="W80" s="9">
        <v>19073.150000000001</v>
      </c>
      <c r="X80" s="9">
        <v>19073.150000000001</v>
      </c>
      <c r="Y80" s="9">
        <v>12654.47</v>
      </c>
    </row>
    <row r="81" spans="1:25" x14ac:dyDescent="0.2">
      <c r="A81" t="s">
        <v>720</v>
      </c>
      <c r="B81" s="9">
        <v>140</v>
      </c>
      <c r="C81" s="9">
        <v>272.38</v>
      </c>
      <c r="D81" s="9">
        <v>412.38</v>
      </c>
      <c r="E81" s="9">
        <v>196.39</v>
      </c>
      <c r="F81" s="9">
        <v>196.39</v>
      </c>
      <c r="G81" s="9">
        <v>215.99</v>
      </c>
      <c r="H81" s="9">
        <v>140</v>
      </c>
      <c r="I81" s="9">
        <v>56</v>
      </c>
      <c r="J81" s="9">
        <v>196</v>
      </c>
      <c r="K81" s="9">
        <v>156.65</v>
      </c>
      <c r="L81" s="9">
        <v>156.65</v>
      </c>
      <c r="M81" s="9">
        <v>39.35</v>
      </c>
      <c r="N81" s="9">
        <v>280</v>
      </c>
      <c r="O81" s="9">
        <v>0</v>
      </c>
      <c r="P81" s="9">
        <v>280</v>
      </c>
      <c r="Q81" s="9">
        <v>180.99</v>
      </c>
      <c r="R81" s="9">
        <v>180.99</v>
      </c>
      <c r="S81" s="9">
        <v>99.01</v>
      </c>
      <c r="T81" s="9">
        <v>560</v>
      </c>
      <c r="U81" s="9">
        <v>328.38</v>
      </c>
      <c r="V81" s="9">
        <v>888.38</v>
      </c>
      <c r="W81" s="9">
        <v>534.03</v>
      </c>
      <c r="X81" s="9">
        <v>534.03</v>
      </c>
      <c r="Y81" s="9">
        <v>354.35</v>
      </c>
    </row>
    <row r="82" spans="1:25" x14ac:dyDescent="0.2">
      <c r="A82" t="s">
        <v>719</v>
      </c>
      <c r="B82" s="9">
        <v>19615</v>
      </c>
      <c r="C82" s="9">
        <v>0</v>
      </c>
      <c r="D82" s="9">
        <v>19615</v>
      </c>
      <c r="E82" s="9">
        <v>13094.26</v>
      </c>
      <c r="F82" s="9">
        <v>13094.26</v>
      </c>
      <c r="G82" s="9">
        <v>6520.74</v>
      </c>
      <c r="H82" s="9">
        <v>19615</v>
      </c>
      <c r="I82" s="9">
        <v>0</v>
      </c>
      <c r="J82" s="9">
        <v>19615</v>
      </c>
      <c r="K82" s="9">
        <v>17262.64</v>
      </c>
      <c r="L82" s="9">
        <v>17262.64</v>
      </c>
      <c r="M82" s="9">
        <v>2352.36</v>
      </c>
      <c r="N82" s="9">
        <v>13940</v>
      </c>
      <c r="O82" s="9">
        <v>0</v>
      </c>
      <c r="P82" s="9">
        <v>13940</v>
      </c>
      <c r="Q82" s="9">
        <v>9939.92</v>
      </c>
      <c r="R82" s="9">
        <v>9939.92</v>
      </c>
      <c r="S82" s="9">
        <v>4000.08</v>
      </c>
      <c r="T82" s="9">
        <v>53170</v>
      </c>
      <c r="U82" s="9">
        <v>0</v>
      </c>
      <c r="V82" s="9">
        <v>53170</v>
      </c>
      <c r="W82" s="9">
        <v>40296.82</v>
      </c>
      <c r="X82" s="9">
        <v>40296.82</v>
      </c>
      <c r="Y82" s="9">
        <v>12873.18</v>
      </c>
    </row>
    <row r="83" spans="1:25" x14ac:dyDescent="0.2">
      <c r="A83" t="s">
        <v>718</v>
      </c>
      <c r="B83" s="9">
        <v>549.22</v>
      </c>
      <c r="C83" s="9">
        <v>0</v>
      </c>
      <c r="D83" s="9">
        <v>549.22</v>
      </c>
      <c r="E83" s="9">
        <v>366.64</v>
      </c>
      <c r="F83" s="9">
        <v>366.64</v>
      </c>
      <c r="G83" s="9">
        <v>182.58</v>
      </c>
      <c r="H83" s="9">
        <v>549.22</v>
      </c>
      <c r="I83" s="9">
        <v>0</v>
      </c>
      <c r="J83" s="9">
        <v>549.22</v>
      </c>
      <c r="K83" s="9">
        <v>483.35</v>
      </c>
      <c r="L83" s="9">
        <v>483.35</v>
      </c>
      <c r="M83" s="9">
        <v>65.87</v>
      </c>
      <c r="N83" s="9">
        <v>390.32</v>
      </c>
      <c r="O83" s="9">
        <v>0</v>
      </c>
      <c r="P83" s="9">
        <v>390.32</v>
      </c>
      <c r="Q83" s="9">
        <v>278.33</v>
      </c>
      <c r="R83" s="9">
        <v>278.33</v>
      </c>
      <c r="S83" s="9">
        <v>111.99</v>
      </c>
      <c r="T83" s="9">
        <v>1488.76</v>
      </c>
      <c r="U83" s="9">
        <v>0</v>
      </c>
      <c r="V83" s="9">
        <v>1488.76</v>
      </c>
      <c r="W83" s="9">
        <v>1128.32</v>
      </c>
      <c r="X83" s="9">
        <v>1128.32</v>
      </c>
      <c r="Y83" s="9">
        <v>360.44</v>
      </c>
    </row>
    <row r="84" spans="1:25" x14ac:dyDescent="0.2">
      <c r="A84" t="s">
        <v>717</v>
      </c>
      <c r="B84" s="9">
        <v>20700</v>
      </c>
      <c r="C84" s="9">
        <v>0</v>
      </c>
      <c r="D84" s="9">
        <v>20700</v>
      </c>
      <c r="E84" s="9">
        <v>13955.09</v>
      </c>
      <c r="F84" s="9">
        <v>13955.09</v>
      </c>
      <c r="G84" s="9">
        <v>6744.91</v>
      </c>
      <c r="H84" s="9">
        <v>24800</v>
      </c>
      <c r="I84" s="9">
        <v>13700.39</v>
      </c>
      <c r="J84" s="9">
        <v>38500.39</v>
      </c>
      <c r="K84" s="9">
        <v>31965</v>
      </c>
      <c r="L84" s="9">
        <v>31965</v>
      </c>
      <c r="M84" s="9">
        <v>6535.39</v>
      </c>
      <c r="N84" s="9">
        <v>25100</v>
      </c>
      <c r="O84" s="9">
        <v>-2500</v>
      </c>
      <c r="P84" s="9">
        <v>22600</v>
      </c>
      <c r="Q84" s="9">
        <v>19775.86</v>
      </c>
      <c r="R84" s="9">
        <v>19775.86</v>
      </c>
      <c r="S84" s="9">
        <v>2824.14</v>
      </c>
      <c r="T84" s="9">
        <v>70600</v>
      </c>
      <c r="U84" s="9">
        <v>11200.39</v>
      </c>
      <c r="V84" s="9">
        <v>81800.39</v>
      </c>
      <c r="W84" s="9">
        <v>65695.95</v>
      </c>
      <c r="X84" s="9">
        <v>65695.95</v>
      </c>
      <c r="Y84" s="9">
        <v>16104.439999999999</v>
      </c>
    </row>
    <row r="85" spans="1:25" x14ac:dyDescent="0.2">
      <c r="A85" t="s">
        <v>716</v>
      </c>
      <c r="B85" s="9">
        <v>579.6</v>
      </c>
      <c r="C85" s="9">
        <v>0</v>
      </c>
      <c r="D85" s="9">
        <v>579.6</v>
      </c>
      <c r="E85" s="9">
        <v>390.75</v>
      </c>
      <c r="F85" s="9">
        <v>390.75</v>
      </c>
      <c r="G85" s="9">
        <v>188.85</v>
      </c>
      <c r="H85" s="9">
        <v>694.4</v>
      </c>
      <c r="I85" s="9">
        <v>383.61</v>
      </c>
      <c r="J85" s="9">
        <v>1078.01</v>
      </c>
      <c r="K85" s="9">
        <v>895.02</v>
      </c>
      <c r="L85" s="9">
        <v>895.02</v>
      </c>
      <c r="M85" s="9">
        <v>182.99</v>
      </c>
      <c r="N85" s="9">
        <v>702.8</v>
      </c>
      <c r="O85" s="9">
        <v>0</v>
      </c>
      <c r="P85" s="9">
        <v>702.8</v>
      </c>
      <c r="Q85" s="9">
        <v>1553.71</v>
      </c>
      <c r="R85" s="9">
        <v>1553.71</v>
      </c>
      <c r="S85" s="9">
        <v>-850.91</v>
      </c>
      <c r="T85" s="9">
        <v>1976.8</v>
      </c>
      <c r="U85" s="9">
        <v>383.61</v>
      </c>
      <c r="V85" s="9">
        <v>2360.41</v>
      </c>
      <c r="W85" s="9">
        <v>2839.48</v>
      </c>
      <c r="X85" s="9">
        <v>2839.48</v>
      </c>
      <c r="Y85" s="9">
        <v>-479.06999999999994</v>
      </c>
    </row>
    <row r="86" spans="1:25" x14ac:dyDescent="0.2">
      <c r="A86" t="s">
        <v>715</v>
      </c>
      <c r="B86" s="9">
        <v>12000</v>
      </c>
      <c r="C86" s="9">
        <v>0</v>
      </c>
      <c r="D86" s="9">
        <v>12000</v>
      </c>
      <c r="E86" s="9">
        <v>8758.24</v>
      </c>
      <c r="F86" s="9">
        <v>8758.24</v>
      </c>
      <c r="G86" s="9">
        <v>3241.76</v>
      </c>
      <c r="H86" s="9">
        <v>14930</v>
      </c>
      <c r="I86" s="9">
        <v>0</v>
      </c>
      <c r="J86" s="9">
        <v>14930</v>
      </c>
      <c r="K86" s="9">
        <v>13020.36</v>
      </c>
      <c r="L86" s="9">
        <v>13020.36</v>
      </c>
      <c r="M86" s="9">
        <v>1909.64</v>
      </c>
      <c r="N86" s="9">
        <v>20420</v>
      </c>
      <c r="O86" s="9">
        <v>612.67999999999995</v>
      </c>
      <c r="P86" s="9">
        <v>21032.68</v>
      </c>
      <c r="Q86" s="9">
        <v>21211.07</v>
      </c>
      <c r="R86" s="9">
        <v>21211.07</v>
      </c>
      <c r="S86" s="9">
        <v>-178.39</v>
      </c>
      <c r="T86" s="9">
        <v>47350</v>
      </c>
      <c r="U86" s="9">
        <v>612.67999999999995</v>
      </c>
      <c r="V86" s="9">
        <v>47962.68</v>
      </c>
      <c r="W86" s="9">
        <v>42989.67</v>
      </c>
      <c r="X86" s="9">
        <v>42989.67</v>
      </c>
      <c r="Y86" s="9">
        <v>4973.01</v>
      </c>
    </row>
    <row r="87" spans="1:25" x14ac:dyDescent="0.2">
      <c r="A87" t="s">
        <v>714</v>
      </c>
      <c r="B87" s="9">
        <v>336</v>
      </c>
      <c r="C87" s="9">
        <v>0</v>
      </c>
      <c r="D87" s="9">
        <v>336</v>
      </c>
      <c r="E87" s="9">
        <v>245.23</v>
      </c>
      <c r="F87" s="9">
        <v>245.23</v>
      </c>
      <c r="G87" s="9">
        <v>90.77</v>
      </c>
      <c r="H87" s="9">
        <v>418.04</v>
      </c>
      <c r="I87" s="9">
        <v>0</v>
      </c>
      <c r="J87" s="9">
        <v>418.04</v>
      </c>
      <c r="K87" s="9">
        <v>364.57</v>
      </c>
      <c r="L87" s="9">
        <v>364.57</v>
      </c>
      <c r="M87" s="9">
        <v>53.47</v>
      </c>
      <c r="N87" s="9">
        <v>2461.16</v>
      </c>
      <c r="O87" s="9">
        <v>0</v>
      </c>
      <c r="P87" s="9">
        <v>2461.16</v>
      </c>
      <c r="Q87" s="9">
        <v>1973.61</v>
      </c>
      <c r="R87" s="9">
        <v>1973.61</v>
      </c>
      <c r="S87" s="9">
        <v>487.55</v>
      </c>
      <c r="T87" s="9">
        <v>3215.2</v>
      </c>
      <c r="U87" s="9">
        <v>0</v>
      </c>
      <c r="V87" s="9">
        <v>3215.2</v>
      </c>
      <c r="W87" s="9">
        <v>2583.41</v>
      </c>
      <c r="X87" s="9">
        <v>2583.41</v>
      </c>
      <c r="Y87" s="9">
        <v>631.79</v>
      </c>
    </row>
    <row r="88" spans="1:25" x14ac:dyDescent="0.2">
      <c r="A88" t="s">
        <v>808</v>
      </c>
      <c r="B88" s="9"/>
      <c r="C88" s="9"/>
      <c r="D88" s="9"/>
      <c r="E88" s="9"/>
      <c r="F88" s="9"/>
      <c r="G88" s="9"/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57968.4</v>
      </c>
      <c r="O88" s="9">
        <v>-612.67999999999995</v>
      </c>
      <c r="P88" s="9">
        <v>57355.72</v>
      </c>
      <c r="Q88" s="9">
        <v>43686.76</v>
      </c>
      <c r="R88" s="9">
        <v>43686.76</v>
      </c>
      <c r="S88" s="9">
        <v>13668.96</v>
      </c>
      <c r="T88" s="9">
        <v>57968.4</v>
      </c>
      <c r="U88" s="9">
        <v>-612.67999999999995</v>
      </c>
      <c r="V88" s="9">
        <v>57355.72</v>
      </c>
      <c r="W88" s="9">
        <v>43686.76</v>
      </c>
      <c r="X88" s="9">
        <v>43686.76</v>
      </c>
      <c r="Y88" s="9">
        <v>13668.96</v>
      </c>
    </row>
    <row r="89" spans="1:25" x14ac:dyDescent="0.2">
      <c r="A89" t="s">
        <v>713</v>
      </c>
      <c r="B89" s="9">
        <v>31900</v>
      </c>
      <c r="C89" s="9">
        <v>0</v>
      </c>
      <c r="D89" s="9">
        <v>31900</v>
      </c>
      <c r="E89" s="9">
        <v>31279.34</v>
      </c>
      <c r="F89" s="9">
        <v>31279.34</v>
      </c>
      <c r="G89" s="9">
        <v>620.66</v>
      </c>
      <c r="H89" s="9">
        <v>31900</v>
      </c>
      <c r="I89" s="9">
        <v>4145.53</v>
      </c>
      <c r="J89" s="9">
        <v>36045.53</v>
      </c>
      <c r="K89" s="9">
        <v>34482.080000000002</v>
      </c>
      <c r="L89" s="9">
        <v>34482.080000000002</v>
      </c>
      <c r="M89" s="9">
        <v>1563.45</v>
      </c>
      <c r="N89" s="9">
        <v>35500</v>
      </c>
      <c r="O89" s="9">
        <v>0</v>
      </c>
      <c r="P89" s="9">
        <v>35500</v>
      </c>
      <c r="Q89" s="9">
        <v>33071.919999999998</v>
      </c>
      <c r="R89" s="9">
        <v>33173.629999999997</v>
      </c>
      <c r="S89" s="9">
        <v>2326.37</v>
      </c>
      <c r="T89" s="9">
        <v>99300</v>
      </c>
      <c r="U89" s="9">
        <v>4145.53</v>
      </c>
      <c r="V89" s="9">
        <v>103445.53</v>
      </c>
      <c r="W89" s="9">
        <v>98833.34</v>
      </c>
      <c r="X89" s="9">
        <v>98935.049999999988</v>
      </c>
      <c r="Y89" s="9">
        <v>4510.4799999999996</v>
      </c>
    </row>
    <row r="90" spans="1:25" x14ac:dyDescent="0.2">
      <c r="A90" t="s">
        <v>712</v>
      </c>
      <c r="B90" s="9">
        <v>1449.36</v>
      </c>
      <c r="C90" s="9">
        <v>0</v>
      </c>
      <c r="D90" s="9">
        <v>1449.36</v>
      </c>
      <c r="E90" s="9">
        <v>1279.72</v>
      </c>
      <c r="F90" s="9">
        <v>1279.72</v>
      </c>
      <c r="G90" s="9">
        <v>169.64</v>
      </c>
      <c r="H90" s="9">
        <v>1422.37</v>
      </c>
      <c r="I90" s="9">
        <v>152.47</v>
      </c>
      <c r="J90" s="9">
        <v>1574.84</v>
      </c>
      <c r="K90" s="9">
        <v>1192.1099999999999</v>
      </c>
      <c r="L90" s="9">
        <v>1192.1099999999999</v>
      </c>
      <c r="M90" s="9">
        <v>382.73</v>
      </c>
      <c r="N90" s="9">
        <v>1656.2</v>
      </c>
      <c r="O90" s="9">
        <v>0</v>
      </c>
      <c r="P90" s="9">
        <v>1656.2</v>
      </c>
      <c r="Q90" s="9">
        <v>8959.5</v>
      </c>
      <c r="R90" s="9">
        <v>8959.5</v>
      </c>
      <c r="S90" s="9">
        <v>-7303.3</v>
      </c>
      <c r="T90" s="9">
        <v>4527.9299999999994</v>
      </c>
      <c r="U90" s="9">
        <v>152.47</v>
      </c>
      <c r="V90" s="9">
        <v>4680.3999999999996</v>
      </c>
      <c r="W90" s="9">
        <v>11431.33</v>
      </c>
      <c r="X90" s="9">
        <v>11431.33</v>
      </c>
      <c r="Y90" s="9">
        <v>-6750.93</v>
      </c>
    </row>
    <row r="91" spans="1:25" x14ac:dyDescent="0.2">
      <c r="A91" t="s">
        <v>711</v>
      </c>
      <c r="B91" s="9">
        <v>19863</v>
      </c>
      <c r="C91" s="9">
        <v>0</v>
      </c>
      <c r="D91" s="9">
        <v>19863</v>
      </c>
      <c r="E91" s="9">
        <v>14424.92</v>
      </c>
      <c r="F91" s="9">
        <v>14424.92</v>
      </c>
      <c r="G91" s="9">
        <v>5438.08</v>
      </c>
      <c r="H91" s="9">
        <v>18899</v>
      </c>
      <c r="I91" s="9">
        <v>-4000</v>
      </c>
      <c r="J91" s="9">
        <v>14899</v>
      </c>
      <c r="K91" s="9">
        <v>8093.29</v>
      </c>
      <c r="L91" s="9">
        <v>8093.29</v>
      </c>
      <c r="M91" s="9">
        <v>6805.71</v>
      </c>
      <c r="N91" s="9">
        <v>23650</v>
      </c>
      <c r="O91" s="9">
        <v>0</v>
      </c>
      <c r="P91" s="9">
        <v>23650</v>
      </c>
      <c r="Q91" s="9">
        <v>13560.25</v>
      </c>
      <c r="R91" s="9">
        <v>13560.25</v>
      </c>
      <c r="S91" s="9">
        <v>10089.75</v>
      </c>
      <c r="T91" s="9">
        <v>62412</v>
      </c>
      <c r="U91" s="9">
        <v>-4000</v>
      </c>
      <c r="V91" s="9">
        <v>58412</v>
      </c>
      <c r="W91" s="9">
        <v>36078.46</v>
      </c>
      <c r="X91" s="9">
        <v>36078.46</v>
      </c>
      <c r="Y91" s="9">
        <v>22333.54</v>
      </c>
    </row>
    <row r="92" spans="1:25" x14ac:dyDescent="0.2">
      <c r="A92" t="s">
        <v>710</v>
      </c>
      <c r="B92" s="9">
        <v>4000</v>
      </c>
      <c r="C92" s="9">
        <v>0</v>
      </c>
      <c r="D92" s="9">
        <v>4000</v>
      </c>
      <c r="E92" s="9">
        <v>2156.1799999999998</v>
      </c>
      <c r="F92" s="9">
        <v>2156.1799999999998</v>
      </c>
      <c r="G92" s="9">
        <v>1843.82</v>
      </c>
      <c r="H92" s="9">
        <v>7000</v>
      </c>
      <c r="I92" s="9">
        <v>-2918.29</v>
      </c>
      <c r="J92" s="9">
        <v>4081.71</v>
      </c>
      <c r="K92" s="9">
        <v>0</v>
      </c>
      <c r="L92" s="9">
        <v>0</v>
      </c>
      <c r="M92" s="9">
        <v>4081.71</v>
      </c>
      <c r="N92" s="9">
        <v>5790.09</v>
      </c>
      <c r="O92" s="9">
        <v>0</v>
      </c>
      <c r="P92" s="9">
        <v>5790.09</v>
      </c>
      <c r="Q92" s="9">
        <v>2352.83</v>
      </c>
      <c r="R92" s="9">
        <v>2352.83</v>
      </c>
      <c r="S92" s="9">
        <v>3437.26</v>
      </c>
      <c r="T92" s="9">
        <v>16790.09</v>
      </c>
      <c r="U92" s="9">
        <v>-2918.29</v>
      </c>
      <c r="V92" s="9">
        <v>13871.8</v>
      </c>
      <c r="W92" s="9">
        <v>4509.01</v>
      </c>
      <c r="X92" s="9">
        <v>4509.01</v>
      </c>
      <c r="Y92" s="9">
        <v>9362.7900000000009</v>
      </c>
    </row>
    <row r="93" spans="1:25" x14ac:dyDescent="0.2">
      <c r="A93" t="s">
        <v>709</v>
      </c>
      <c r="B93" s="9">
        <v>112</v>
      </c>
      <c r="C93" s="9">
        <v>0</v>
      </c>
      <c r="D93" s="9">
        <v>112</v>
      </c>
      <c r="E93" s="9">
        <v>60.36</v>
      </c>
      <c r="F93" s="9">
        <v>60.36</v>
      </c>
      <c r="G93" s="9">
        <v>51.64</v>
      </c>
      <c r="H93" s="9">
        <v>196</v>
      </c>
      <c r="I93" s="9">
        <v>-81.709999999999994</v>
      </c>
      <c r="J93" s="9">
        <v>114.29</v>
      </c>
      <c r="K93" s="9">
        <v>0</v>
      </c>
      <c r="L93" s="9">
        <v>0</v>
      </c>
      <c r="M93" s="9">
        <v>114.29</v>
      </c>
      <c r="N93" s="9">
        <v>162.12</v>
      </c>
      <c r="O93" s="9">
        <v>0</v>
      </c>
      <c r="P93" s="9">
        <v>162.12</v>
      </c>
      <c r="Q93" s="9">
        <v>3503.14</v>
      </c>
      <c r="R93" s="9">
        <v>3503.14</v>
      </c>
      <c r="S93" s="9">
        <v>-3341.02</v>
      </c>
      <c r="T93" s="9">
        <v>470.12</v>
      </c>
      <c r="U93" s="9">
        <v>-81.709999999999994</v>
      </c>
      <c r="V93" s="9">
        <v>388.41</v>
      </c>
      <c r="W93" s="9">
        <v>3563.5</v>
      </c>
      <c r="X93" s="9">
        <v>3563.5</v>
      </c>
      <c r="Y93" s="9">
        <v>-3175.09</v>
      </c>
    </row>
    <row r="94" spans="1:25" x14ac:dyDescent="0.2">
      <c r="A94" t="s">
        <v>708</v>
      </c>
      <c r="B94" s="9">
        <v>9150</v>
      </c>
      <c r="C94" s="9">
        <v>0</v>
      </c>
      <c r="D94" s="9">
        <v>9150</v>
      </c>
      <c r="E94" s="9">
        <v>1970.69</v>
      </c>
      <c r="F94" s="9">
        <v>1970.69</v>
      </c>
      <c r="G94" s="9">
        <v>7179.31</v>
      </c>
      <c r="H94" s="9">
        <v>9650</v>
      </c>
      <c r="I94" s="9">
        <v>0</v>
      </c>
      <c r="J94" s="9">
        <v>9650</v>
      </c>
      <c r="K94" s="9">
        <v>5847.87</v>
      </c>
      <c r="L94" s="9">
        <v>5847.87</v>
      </c>
      <c r="M94" s="9">
        <v>3802.13</v>
      </c>
      <c r="N94" s="9">
        <v>8550</v>
      </c>
      <c r="O94" s="9">
        <v>0</v>
      </c>
      <c r="P94" s="9">
        <v>8550</v>
      </c>
      <c r="Q94" s="9">
        <v>7783.87</v>
      </c>
      <c r="R94" s="9">
        <v>7783.87</v>
      </c>
      <c r="S94" s="9">
        <v>766.13</v>
      </c>
      <c r="T94" s="9">
        <v>27350</v>
      </c>
      <c r="U94" s="9">
        <v>0</v>
      </c>
      <c r="V94" s="9">
        <v>27350</v>
      </c>
      <c r="W94" s="9">
        <v>15602.43</v>
      </c>
      <c r="X94" s="9">
        <v>15602.43</v>
      </c>
      <c r="Y94" s="9">
        <v>11747.57</v>
      </c>
    </row>
    <row r="95" spans="1:25" x14ac:dyDescent="0.2">
      <c r="A95" t="s">
        <v>707</v>
      </c>
      <c r="B95" s="9">
        <v>256.2</v>
      </c>
      <c r="C95" s="9">
        <v>0</v>
      </c>
      <c r="D95" s="9">
        <v>256.2</v>
      </c>
      <c r="E95" s="9">
        <v>55.18</v>
      </c>
      <c r="F95" s="9">
        <v>55.18</v>
      </c>
      <c r="G95" s="9">
        <v>201.02</v>
      </c>
      <c r="H95" s="9">
        <v>270.2</v>
      </c>
      <c r="I95" s="9">
        <v>0</v>
      </c>
      <c r="J95" s="9">
        <v>270.2</v>
      </c>
      <c r="K95" s="9">
        <v>163.74</v>
      </c>
      <c r="L95" s="9">
        <v>163.74</v>
      </c>
      <c r="M95" s="9">
        <v>106.46</v>
      </c>
      <c r="N95" s="9">
        <v>239.4</v>
      </c>
      <c r="O95" s="9">
        <v>0</v>
      </c>
      <c r="P95" s="9">
        <v>239.4</v>
      </c>
      <c r="Q95" s="9">
        <v>817.96</v>
      </c>
      <c r="R95" s="9">
        <v>817.96</v>
      </c>
      <c r="S95" s="9">
        <v>-578.55999999999995</v>
      </c>
      <c r="T95" s="9">
        <v>765.8</v>
      </c>
      <c r="U95" s="9">
        <v>0</v>
      </c>
      <c r="V95" s="9">
        <v>765.8</v>
      </c>
      <c r="W95" s="9">
        <v>1036.8800000000001</v>
      </c>
      <c r="X95" s="9">
        <v>1036.8800000000001</v>
      </c>
      <c r="Y95" s="9">
        <v>-271.07999999999993</v>
      </c>
    </row>
    <row r="96" spans="1:25" x14ac:dyDescent="0.2">
      <c r="A96" t="s">
        <v>706</v>
      </c>
      <c r="B96" s="9">
        <v>15000</v>
      </c>
      <c r="C96" s="9">
        <v>0</v>
      </c>
      <c r="D96" s="9">
        <v>15000</v>
      </c>
      <c r="E96" s="9">
        <v>7795.24</v>
      </c>
      <c r="F96" s="9">
        <v>7795.24</v>
      </c>
      <c r="G96" s="9">
        <v>7204.76</v>
      </c>
      <c r="H96" s="9">
        <v>15000</v>
      </c>
      <c r="I96" s="9">
        <v>0</v>
      </c>
      <c r="J96" s="9">
        <v>15000</v>
      </c>
      <c r="K96" s="9">
        <v>7172.58</v>
      </c>
      <c r="L96" s="9">
        <v>7172.58</v>
      </c>
      <c r="M96" s="9">
        <v>7827.42</v>
      </c>
      <c r="N96" s="9">
        <v>15000</v>
      </c>
      <c r="O96" s="9">
        <v>0</v>
      </c>
      <c r="P96" s="9">
        <v>15000</v>
      </c>
      <c r="Q96" s="9">
        <v>6652.3</v>
      </c>
      <c r="R96" s="9">
        <v>6652.3</v>
      </c>
      <c r="S96" s="9">
        <v>8347.7000000000007</v>
      </c>
      <c r="T96" s="9">
        <v>45000</v>
      </c>
      <c r="U96" s="9">
        <v>0</v>
      </c>
      <c r="V96" s="9">
        <v>45000</v>
      </c>
      <c r="W96" s="9">
        <v>21620.12</v>
      </c>
      <c r="X96" s="9">
        <v>21620.12</v>
      </c>
      <c r="Y96" s="9">
        <v>23379.88</v>
      </c>
    </row>
    <row r="97" spans="1:25" x14ac:dyDescent="0.2">
      <c r="A97" t="s">
        <v>705</v>
      </c>
      <c r="B97" s="9">
        <v>420</v>
      </c>
      <c r="C97" s="9">
        <v>0</v>
      </c>
      <c r="D97" s="9">
        <v>420</v>
      </c>
      <c r="E97" s="9">
        <v>218.28</v>
      </c>
      <c r="F97" s="9">
        <v>218.28</v>
      </c>
      <c r="G97" s="9">
        <v>201.72</v>
      </c>
      <c r="H97" s="9">
        <v>420</v>
      </c>
      <c r="I97" s="9">
        <v>0</v>
      </c>
      <c r="J97" s="9">
        <v>420</v>
      </c>
      <c r="K97" s="9">
        <v>200.83</v>
      </c>
      <c r="L97" s="9">
        <v>200.83</v>
      </c>
      <c r="M97" s="9">
        <v>219.17</v>
      </c>
      <c r="N97" s="9">
        <v>420</v>
      </c>
      <c r="O97" s="9">
        <v>0</v>
      </c>
      <c r="P97" s="9">
        <v>420</v>
      </c>
      <c r="Q97" s="9">
        <v>186.27</v>
      </c>
      <c r="R97" s="9">
        <v>186.27</v>
      </c>
      <c r="S97" s="9">
        <v>233.73</v>
      </c>
      <c r="T97" s="9">
        <v>1260</v>
      </c>
      <c r="U97" s="9">
        <v>0</v>
      </c>
      <c r="V97" s="9">
        <v>1260</v>
      </c>
      <c r="W97" s="9">
        <v>605.38</v>
      </c>
      <c r="X97" s="9">
        <v>605.38</v>
      </c>
      <c r="Y97" s="9">
        <v>654.62</v>
      </c>
    </row>
    <row r="98" spans="1:25" x14ac:dyDescent="0.2">
      <c r="A98" t="s">
        <v>704</v>
      </c>
      <c r="B98" s="9">
        <v>24800</v>
      </c>
      <c r="C98" s="9">
        <v>0</v>
      </c>
      <c r="D98" s="9">
        <v>24800</v>
      </c>
      <c r="E98" s="9">
        <v>10866.5</v>
      </c>
      <c r="F98" s="9">
        <v>10866.5</v>
      </c>
      <c r="G98" s="9">
        <v>13933.5</v>
      </c>
      <c r="H98" s="9">
        <v>27000</v>
      </c>
      <c r="I98" s="9">
        <v>-5836.58</v>
      </c>
      <c r="J98" s="9">
        <v>21163.42</v>
      </c>
      <c r="K98" s="9">
        <v>14861.05</v>
      </c>
      <c r="L98" s="9">
        <v>14861.05</v>
      </c>
      <c r="M98" s="9">
        <v>6302.37</v>
      </c>
      <c r="N98" s="9">
        <v>22000</v>
      </c>
      <c r="O98" s="9">
        <v>0</v>
      </c>
      <c r="P98" s="9">
        <v>22000</v>
      </c>
      <c r="Q98" s="9">
        <v>16372.84</v>
      </c>
      <c r="R98" s="9">
        <v>16372.84</v>
      </c>
      <c r="S98" s="9">
        <v>5627.16</v>
      </c>
      <c r="T98" s="9">
        <v>73800</v>
      </c>
      <c r="U98" s="9">
        <v>-5836.58</v>
      </c>
      <c r="V98" s="9">
        <v>67963.42</v>
      </c>
      <c r="W98" s="9">
        <v>42100.39</v>
      </c>
      <c r="X98" s="9">
        <v>42100.39</v>
      </c>
      <c r="Y98" s="9">
        <v>25863.03</v>
      </c>
    </row>
    <row r="99" spans="1:25" x14ac:dyDescent="0.2">
      <c r="A99" t="s">
        <v>703</v>
      </c>
      <c r="B99" s="9">
        <v>694.4</v>
      </c>
      <c r="C99" s="9">
        <v>0</v>
      </c>
      <c r="D99" s="9">
        <v>694.4</v>
      </c>
      <c r="E99" s="9">
        <v>304.24</v>
      </c>
      <c r="F99" s="9">
        <v>304.24</v>
      </c>
      <c r="G99" s="9">
        <v>390.16</v>
      </c>
      <c r="H99" s="9">
        <v>756</v>
      </c>
      <c r="I99" s="9">
        <v>-163.41999999999999</v>
      </c>
      <c r="J99" s="9">
        <v>592.58000000000004</v>
      </c>
      <c r="K99" s="9">
        <v>416.11</v>
      </c>
      <c r="L99" s="9">
        <v>416.11</v>
      </c>
      <c r="M99" s="9">
        <v>176.47</v>
      </c>
      <c r="N99" s="9">
        <v>616</v>
      </c>
      <c r="O99" s="9">
        <v>0</v>
      </c>
      <c r="P99" s="9">
        <v>616</v>
      </c>
      <c r="Q99" s="9">
        <v>958.43</v>
      </c>
      <c r="R99" s="9">
        <v>958.43</v>
      </c>
      <c r="S99" s="9">
        <v>-342.43</v>
      </c>
      <c r="T99" s="9">
        <v>2066.4</v>
      </c>
      <c r="U99" s="9">
        <v>-163.41999999999999</v>
      </c>
      <c r="V99" s="9">
        <v>1902.98</v>
      </c>
      <c r="W99" s="9">
        <v>1678.78</v>
      </c>
      <c r="X99" s="9">
        <v>1678.78</v>
      </c>
      <c r="Y99" s="9">
        <v>224.2</v>
      </c>
    </row>
    <row r="100" spans="1:25" x14ac:dyDescent="0.2">
      <c r="A100" t="s">
        <v>702</v>
      </c>
      <c r="B100" s="9">
        <v>750</v>
      </c>
      <c r="C100" s="9">
        <v>0</v>
      </c>
      <c r="D100" s="9">
        <v>750</v>
      </c>
      <c r="E100" s="9">
        <v>181</v>
      </c>
      <c r="F100" s="9">
        <v>181</v>
      </c>
      <c r="G100" s="9">
        <v>569</v>
      </c>
      <c r="H100" s="9">
        <v>750</v>
      </c>
      <c r="I100" s="9">
        <v>0</v>
      </c>
      <c r="J100" s="9">
        <v>750</v>
      </c>
      <c r="K100" s="9">
        <v>226.25</v>
      </c>
      <c r="L100" s="9">
        <v>426.25</v>
      </c>
      <c r="M100" s="9">
        <v>323.75</v>
      </c>
      <c r="N100" s="9">
        <v>750</v>
      </c>
      <c r="O100" s="9">
        <v>0</v>
      </c>
      <c r="P100" s="9">
        <v>750</v>
      </c>
      <c r="Q100" s="9">
        <v>300.92</v>
      </c>
      <c r="R100" s="9">
        <v>300.92</v>
      </c>
      <c r="S100" s="9">
        <v>449.08</v>
      </c>
      <c r="T100" s="9">
        <v>2250</v>
      </c>
      <c r="U100" s="9">
        <v>0</v>
      </c>
      <c r="V100" s="9">
        <v>2250</v>
      </c>
      <c r="W100" s="9">
        <v>708.17000000000007</v>
      </c>
      <c r="X100" s="9">
        <v>908.17000000000007</v>
      </c>
      <c r="Y100" s="9">
        <v>1341.83</v>
      </c>
    </row>
    <row r="101" spans="1:25" x14ac:dyDescent="0.2">
      <c r="A101" t="s">
        <v>701</v>
      </c>
      <c r="B101" s="9">
        <v>2450.14</v>
      </c>
      <c r="C101" s="9">
        <v>0</v>
      </c>
      <c r="D101" s="9">
        <v>2450.14</v>
      </c>
      <c r="E101" s="9">
        <v>1884.61</v>
      </c>
      <c r="F101" s="9">
        <v>1884.61</v>
      </c>
      <c r="G101" s="9">
        <v>565.53</v>
      </c>
      <c r="H101" s="9">
        <v>2450.14</v>
      </c>
      <c r="I101" s="9">
        <v>0</v>
      </c>
      <c r="J101" s="9">
        <v>2450.14</v>
      </c>
      <c r="K101" s="9">
        <v>1710.79</v>
      </c>
      <c r="L101" s="9">
        <v>1710.79</v>
      </c>
      <c r="M101" s="9">
        <v>739.35</v>
      </c>
      <c r="N101" s="9">
        <v>2704.38</v>
      </c>
      <c r="O101" s="9">
        <v>0</v>
      </c>
      <c r="P101" s="9">
        <v>2704.38</v>
      </c>
      <c r="Q101" s="9">
        <v>47592.47</v>
      </c>
      <c r="R101" s="9">
        <v>47592.47</v>
      </c>
      <c r="S101" s="9">
        <v>-44888.09</v>
      </c>
      <c r="T101" s="9">
        <v>7604.66</v>
      </c>
      <c r="U101" s="9">
        <v>0</v>
      </c>
      <c r="V101" s="9">
        <v>7604.66</v>
      </c>
      <c r="W101" s="9">
        <v>51187.87</v>
      </c>
      <c r="X101" s="9">
        <v>51187.87</v>
      </c>
      <c r="Y101" s="9">
        <v>-43583.21</v>
      </c>
    </row>
    <row r="102" spans="1:25" x14ac:dyDescent="0.2">
      <c r="A102" t="s">
        <v>700</v>
      </c>
      <c r="B102" s="9">
        <v>86755</v>
      </c>
      <c r="C102" s="9">
        <v>0</v>
      </c>
      <c r="D102" s="9">
        <v>86755</v>
      </c>
      <c r="E102" s="9">
        <v>67126.080000000002</v>
      </c>
      <c r="F102" s="9">
        <v>67126.080000000002</v>
      </c>
      <c r="G102" s="9">
        <v>19628.919999999998</v>
      </c>
      <c r="H102" s="9">
        <v>86755</v>
      </c>
      <c r="I102" s="9">
        <v>0</v>
      </c>
      <c r="J102" s="9">
        <v>86755</v>
      </c>
      <c r="K102" s="9">
        <v>60873.16</v>
      </c>
      <c r="L102" s="9">
        <v>60873.16</v>
      </c>
      <c r="M102" s="9">
        <v>25881.84</v>
      </c>
      <c r="N102" s="9">
        <v>95835</v>
      </c>
      <c r="O102" s="9">
        <v>0</v>
      </c>
      <c r="P102" s="9">
        <v>95835</v>
      </c>
      <c r="Q102" s="9">
        <v>39924.97</v>
      </c>
      <c r="R102" s="9">
        <v>39924.97</v>
      </c>
      <c r="S102" s="9">
        <v>55910.03</v>
      </c>
      <c r="T102" s="9">
        <v>269345</v>
      </c>
      <c r="U102" s="9">
        <v>0</v>
      </c>
      <c r="V102" s="9">
        <v>269345</v>
      </c>
      <c r="W102" s="9">
        <v>167924.21000000002</v>
      </c>
      <c r="X102" s="9">
        <v>167924.21000000002</v>
      </c>
      <c r="Y102" s="9">
        <v>101420.79</v>
      </c>
    </row>
    <row r="103" spans="1:25" x14ac:dyDescent="0.2">
      <c r="A103" t="s">
        <v>699</v>
      </c>
      <c r="B103" s="9">
        <v>400</v>
      </c>
      <c r="C103" s="9">
        <v>0</v>
      </c>
      <c r="D103" s="9">
        <v>400</v>
      </c>
      <c r="E103" s="9">
        <v>407.25</v>
      </c>
      <c r="F103" s="9">
        <v>407.25</v>
      </c>
      <c r="G103" s="9">
        <v>-7.25</v>
      </c>
      <c r="H103" s="9">
        <v>400</v>
      </c>
      <c r="I103" s="9">
        <v>200</v>
      </c>
      <c r="J103" s="9">
        <v>600</v>
      </c>
      <c r="K103" s="9">
        <v>553.4</v>
      </c>
      <c r="L103" s="9">
        <v>553.4</v>
      </c>
      <c r="M103" s="9">
        <v>46.6</v>
      </c>
      <c r="N103" s="9">
        <v>1500</v>
      </c>
      <c r="O103" s="9">
        <v>0</v>
      </c>
      <c r="P103" s="9">
        <v>1500</v>
      </c>
      <c r="Q103" s="9">
        <v>664.92</v>
      </c>
      <c r="R103" s="9">
        <v>664.92</v>
      </c>
      <c r="S103" s="9">
        <v>835.08</v>
      </c>
      <c r="T103" s="9">
        <v>2300</v>
      </c>
      <c r="U103" s="9">
        <v>200</v>
      </c>
      <c r="V103" s="9">
        <v>2500</v>
      </c>
      <c r="W103" s="9">
        <v>1625.57</v>
      </c>
      <c r="X103" s="9">
        <v>1625.57</v>
      </c>
      <c r="Y103" s="9">
        <v>874.43000000000006</v>
      </c>
    </row>
    <row r="104" spans="1:25" x14ac:dyDescent="0.2">
      <c r="A104" t="s">
        <v>698</v>
      </c>
      <c r="B104" s="9">
        <v>3248.62</v>
      </c>
      <c r="C104" s="9">
        <v>0</v>
      </c>
      <c r="D104" s="9">
        <v>3248.62</v>
      </c>
      <c r="E104" s="9">
        <v>1985.38</v>
      </c>
      <c r="F104" s="9">
        <v>1985.38</v>
      </c>
      <c r="G104" s="9">
        <v>1263.24</v>
      </c>
      <c r="H104" s="9">
        <v>3219.5</v>
      </c>
      <c r="I104" s="9">
        <v>-420</v>
      </c>
      <c r="J104" s="9">
        <v>2799.5</v>
      </c>
      <c r="K104" s="9">
        <v>2313.16</v>
      </c>
      <c r="L104" s="9">
        <v>2313.16</v>
      </c>
      <c r="M104" s="9">
        <v>486.34</v>
      </c>
      <c r="N104" s="9">
        <v>3486.45</v>
      </c>
      <c r="O104" s="9">
        <v>0</v>
      </c>
      <c r="P104" s="9">
        <v>3486.45</v>
      </c>
      <c r="Q104" s="9">
        <v>36473.21</v>
      </c>
      <c r="R104" s="9">
        <v>36473.21</v>
      </c>
      <c r="S104" s="9">
        <v>-32986.76</v>
      </c>
      <c r="T104" s="9">
        <v>9954.57</v>
      </c>
      <c r="U104" s="9">
        <v>-420</v>
      </c>
      <c r="V104" s="9">
        <v>9534.57</v>
      </c>
      <c r="W104" s="9">
        <v>40771.75</v>
      </c>
      <c r="X104" s="9">
        <v>40771.75</v>
      </c>
      <c r="Y104" s="9">
        <v>-31237.18</v>
      </c>
    </row>
    <row r="105" spans="1:25" x14ac:dyDescent="0.2">
      <c r="A105" t="s">
        <v>697</v>
      </c>
      <c r="B105" s="9">
        <v>115622</v>
      </c>
      <c r="C105" s="9">
        <v>0</v>
      </c>
      <c r="D105" s="9">
        <v>115622</v>
      </c>
      <c r="E105" s="9">
        <v>70498.8</v>
      </c>
      <c r="F105" s="9">
        <v>70498.8</v>
      </c>
      <c r="G105" s="9">
        <v>45123.199999999997</v>
      </c>
      <c r="H105" s="9">
        <v>114582</v>
      </c>
      <c r="I105" s="9">
        <v>-15200</v>
      </c>
      <c r="J105" s="9">
        <v>99382</v>
      </c>
      <c r="K105" s="9">
        <v>82059.179999999993</v>
      </c>
      <c r="L105" s="9">
        <v>82059.179999999993</v>
      </c>
      <c r="M105" s="9">
        <v>17322.82</v>
      </c>
      <c r="N105" s="9">
        <v>123016</v>
      </c>
      <c r="O105" s="9">
        <v>0</v>
      </c>
      <c r="P105" s="9">
        <v>123016</v>
      </c>
      <c r="Q105" s="9">
        <v>83307.27</v>
      </c>
      <c r="R105" s="9">
        <v>83307.27</v>
      </c>
      <c r="S105" s="9">
        <v>39708.730000000003</v>
      </c>
      <c r="T105" s="9">
        <v>353220</v>
      </c>
      <c r="U105" s="9">
        <v>-15200</v>
      </c>
      <c r="V105" s="9">
        <v>338020</v>
      </c>
      <c r="W105" s="9">
        <v>235865.25</v>
      </c>
      <c r="X105" s="9">
        <v>235865.25</v>
      </c>
      <c r="Y105" s="9">
        <v>102154.75</v>
      </c>
    </row>
    <row r="106" spans="1:25" x14ac:dyDescent="0.2">
      <c r="A106" t="s">
        <v>696</v>
      </c>
      <c r="B106" s="9">
        <v>8000</v>
      </c>
      <c r="C106" s="9">
        <v>0</v>
      </c>
      <c r="D106" s="9">
        <v>8000</v>
      </c>
      <c r="E106" s="9">
        <v>6669.03</v>
      </c>
      <c r="F106" s="9">
        <v>6669.03</v>
      </c>
      <c r="G106" s="9">
        <v>1330.97</v>
      </c>
      <c r="H106" s="9">
        <v>8000</v>
      </c>
      <c r="I106" s="9">
        <v>15.89</v>
      </c>
      <c r="J106" s="9">
        <v>8015.89</v>
      </c>
      <c r="K106" s="9">
        <v>7998.26</v>
      </c>
      <c r="L106" s="9">
        <v>7998.26</v>
      </c>
      <c r="M106" s="9">
        <v>17.63</v>
      </c>
      <c r="N106" s="9">
        <v>8000</v>
      </c>
      <c r="O106" s="9">
        <v>0</v>
      </c>
      <c r="P106" s="9">
        <v>8000</v>
      </c>
      <c r="Q106" s="9">
        <v>7437.14</v>
      </c>
      <c r="R106" s="9">
        <v>7437.14</v>
      </c>
      <c r="S106" s="9">
        <v>562.86</v>
      </c>
      <c r="T106" s="9">
        <v>24000</v>
      </c>
      <c r="U106" s="9">
        <v>15.89</v>
      </c>
      <c r="V106" s="9">
        <v>24015.89</v>
      </c>
      <c r="W106" s="9">
        <v>22104.43</v>
      </c>
      <c r="X106" s="9">
        <v>22104.43</v>
      </c>
      <c r="Y106" s="9">
        <v>1911.46</v>
      </c>
    </row>
    <row r="107" spans="1:25" x14ac:dyDescent="0.2">
      <c r="A107" t="s">
        <v>695</v>
      </c>
      <c r="B107" s="9">
        <v>224</v>
      </c>
      <c r="C107" s="9">
        <v>0</v>
      </c>
      <c r="D107" s="9">
        <v>224</v>
      </c>
      <c r="E107" s="9">
        <v>186.73</v>
      </c>
      <c r="F107" s="9">
        <v>186.73</v>
      </c>
      <c r="G107" s="9">
        <v>37.270000000000003</v>
      </c>
      <c r="H107" s="9">
        <v>224</v>
      </c>
      <c r="I107" s="9">
        <v>0</v>
      </c>
      <c r="J107" s="9">
        <v>224</v>
      </c>
      <c r="K107" s="9">
        <v>223.95</v>
      </c>
      <c r="L107" s="9">
        <v>223.95</v>
      </c>
      <c r="M107" s="9">
        <v>0.05</v>
      </c>
      <c r="N107" s="9">
        <v>224</v>
      </c>
      <c r="O107" s="9">
        <v>0</v>
      </c>
      <c r="P107" s="9">
        <v>224</v>
      </c>
      <c r="Q107" s="9">
        <v>208.24</v>
      </c>
      <c r="R107" s="9">
        <v>208.24</v>
      </c>
      <c r="S107" s="9">
        <v>15.76</v>
      </c>
      <c r="T107" s="9">
        <v>672</v>
      </c>
      <c r="U107" s="9">
        <v>0</v>
      </c>
      <c r="V107" s="9">
        <v>672</v>
      </c>
      <c r="W107" s="9">
        <v>618.91999999999996</v>
      </c>
      <c r="X107" s="9">
        <v>618.91999999999996</v>
      </c>
      <c r="Y107" s="9">
        <v>53.08</v>
      </c>
    </row>
    <row r="108" spans="1:25" x14ac:dyDescent="0.2">
      <c r="A108" t="s">
        <v>694</v>
      </c>
      <c r="B108" s="9">
        <v>47500</v>
      </c>
      <c r="C108" s="9">
        <v>-21860</v>
      </c>
      <c r="D108" s="9">
        <v>25640</v>
      </c>
      <c r="E108" s="9">
        <v>5670.87</v>
      </c>
      <c r="F108" s="9">
        <v>5670.87</v>
      </c>
      <c r="G108" s="9">
        <v>19969.13</v>
      </c>
      <c r="H108" s="9">
        <v>46500</v>
      </c>
      <c r="I108" s="9">
        <v>0</v>
      </c>
      <c r="J108" s="9">
        <v>46500</v>
      </c>
      <c r="K108" s="9">
        <v>32360.05</v>
      </c>
      <c r="L108" s="9">
        <v>32360.05</v>
      </c>
      <c r="M108" s="9">
        <v>14139.95</v>
      </c>
      <c r="N108" s="9">
        <v>32500</v>
      </c>
      <c r="O108" s="9">
        <v>0</v>
      </c>
      <c r="P108" s="9">
        <v>32500</v>
      </c>
      <c r="Q108" s="9">
        <v>16150.42</v>
      </c>
      <c r="R108" s="9">
        <v>16150.42</v>
      </c>
      <c r="S108" s="9">
        <v>16349.58</v>
      </c>
      <c r="T108" s="9">
        <v>126500</v>
      </c>
      <c r="U108" s="9">
        <v>-21860</v>
      </c>
      <c r="V108" s="9">
        <v>104640</v>
      </c>
      <c r="W108" s="9">
        <v>54181.34</v>
      </c>
      <c r="X108" s="9">
        <v>54181.34</v>
      </c>
      <c r="Y108" s="9">
        <v>50458.66</v>
      </c>
    </row>
    <row r="109" spans="1:25" x14ac:dyDescent="0.2">
      <c r="A109" t="s">
        <v>693</v>
      </c>
      <c r="B109" s="9">
        <v>3423.28</v>
      </c>
      <c r="C109" s="9">
        <v>-612.08000000000004</v>
      </c>
      <c r="D109" s="9">
        <v>2811.2</v>
      </c>
      <c r="E109" s="9">
        <v>784.48</v>
      </c>
      <c r="F109" s="9">
        <v>784.48</v>
      </c>
      <c r="G109" s="9">
        <v>2026.72</v>
      </c>
      <c r="H109" s="9">
        <v>3206.95</v>
      </c>
      <c r="I109" s="9">
        <v>-420</v>
      </c>
      <c r="J109" s="9">
        <v>2786.95</v>
      </c>
      <c r="K109" s="9">
        <v>1754.3</v>
      </c>
      <c r="L109" s="9">
        <v>1754.3</v>
      </c>
      <c r="M109" s="9">
        <v>1032.6500000000001</v>
      </c>
      <c r="N109" s="9">
        <v>2770.26</v>
      </c>
      <c r="O109" s="9">
        <v>0</v>
      </c>
      <c r="P109" s="9">
        <v>2770.26</v>
      </c>
      <c r="Q109" s="9">
        <v>18784.400000000001</v>
      </c>
      <c r="R109" s="9">
        <v>18784.400000000001</v>
      </c>
      <c r="S109" s="9">
        <v>-16014.14</v>
      </c>
      <c r="T109" s="9">
        <v>9400.49</v>
      </c>
      <c r="U109" s="9">
        <v>-1032.08</v>
      </c>
      <c r="V109" s="9">
        <v>8368.41</v>
      </c>
      <c r="W109" s="9">
        <v>21323.18</v>
      </c>
      <c r="X109" s="9">
        <v>21323.18</v>
      </c>
      <c r="Y109" s="9">
        <v>-12954.77</v>
      </c>
    </row>
    <row r="110" spans="1:25" x14ac:dyDescent="0.2">
      <c r="A110" t="s">
        <v>692</v>
      </c>
      <c r="B110" s="9">
        <v>74760</v>
      </c>
      <c r="C110" s="9">
        <v>0</v>
      </c>
      <c r="D110" s="9">
        <v>74760</v>
      </c>
      <c r="E110" s="9">
        <v>22345.16</v>
      </c>
      <c r="F110" s="9">
        <v>22345.16</v>
      </c>
      <c r="G110" s="9">
        <v>52414.84</v>
      </c>
      <c r="H110" s="9">
        <v>68034</v>
      </c>
      <c r="I110" s="9">
        <v>-15000</v>
      </c>
      <c r="J110" s="9">
        <v>53034</v>
      </c>
      <c r="K110" s="9">
        <v>30293.46</v>
      </c>
      <c r="L110" s="9">
        <v>30293.46</v>
      </c>
      <c r="M110" s="9">
        <v>22740.54</v>
      </c>
      <c r="N110" s="9">
        <v>66438</v>
      </c>
      <c r="O110" s="9">
        <v>0</v>
      </c>
      <c r="P110" s="9">
        <v>66438</v>
      </c>
      <c r="Q110" s="9">
        <v>42601.32</v>
      </c>
      <c r="R110" s="9">
        <v>42601.32</v>
      </c>
      <c r="S110" s="9">
        <v>23836.68</v>
      </c>
      <c r="T110" s="9">
        <v>209232</v>
      </c>
      <c r="U110" s="9">
        <v>-15000</v>
      </c>
      <c r="V110" s="9">
        <v>194232</v>
      </c>
      <c r="W110" s="9">
        <v>95239.94</v>
      </c>
      <c r="X110" s="9">
        <v>95239.94</v>
      </c>
      <c r="Y110" s="9">
        <v>98992.06</v>
      </c>
    </row>
    <row r="111" spans="1:25" x14ac:dyDescent="0.2">
      <c r="A111" t="s">
        <v>691</v>
      </c>
      <c r="B111" s="9">
        <v>3400</v>
      </c>
      <c r="C111" s="9">
        <v>0</v>
      </c>
      <c r="D111" s="9">
        <v>3400</v>
      </c>
      <c r="E111" s="9">
        <v>2285.59</v>
      </c>
      <c r="F111" s="9">
        <v>2285.59</v>
      </c>
      <c r="G111" s="9">
        <v>1114.4100000000001</v>
      </c>
      <c r="H111" s="9">
        <v>2300</v>
      </c>
      <c r="I111" s="9">
        <v>0</v>
      </c>
      <c r="J111" s="9">
        <v>2300</v>
      </c>
      <c r="K111" s="9">
        <v>1391.37</v>
      </c>
      <c r="L111" s="9">
        <v>1491.37</v>
      </c>
      <c r="M111" s="9">
        <v>808.63</v>
      </c>
      <c r="N111" s="9">
        <v>2300</v>
      </c>
      <c r="O111" s="9">
        <v>0</v>
      </c>
      <c r="P111" s="9">
        <v>2300</v>
      </c>
      <c r="Q111" s="9">
        <v>978.4</v>
      </c>
      <c r="R111" s="9">
        <v>878.4</v>
      </c>
      <c r="S111" s="9">
        <v>1421.6</v>
      </c>
      <c r="T111" s="9">
        <v>8000</v>
      </c>
      <c r="U111" s="9">
        <v>0</v>
      </c>
      <c r="V111" s="9">
        <v>8000</v>
      </c>
      <c r="W111" s="9">
        <v>4655.3599999999997</v>
      </c>
      <c r="X111" s="9">
        <v>4655.3599999999997</v>
      </c>
      <c r="Y111" s="9">
        <v>3344.64</v>
      </c>
    </row>
    <row r="112" spans="1:25" x14ac:dyDescent="0.2">
      <c r="A112" t="s">
        <v>690</v>
      </c>
      <c r="B112" s="9">
        <v>95.2</v>
      </c>
      <c r="C112" s="9">
        <v>0</v>
      </c>
      <c r="D112" s="9">
        <v>95.2</v>
      </c>
      <c r="E112" s="9">
        <v>64</v>
      </c>
      <c r="F112" s="9">
        <v>64</v>
      </c>
      <c r="G112" s="9">
        <v>31.2</v>
      </c>
      <c r="H112" s="9">
        <v>64.400000000000006</v>
      </c>
      <c r="I112" s="9">
        <v>0</v>
      </c>
      <c r="J112" s="9">
        <v>64.400000000000006</v>
      </c>
      <c r="K112" s="9">
        <v>38.96</v>
      </c>
      <c r="L112" s="9">
        <v>38.96</v>
      </c>
      <c r="M112" s="9">
        <v>25.44</v>
      </c>
      <c r="N112" s="9">
        <v>64.400000000000006</v>
      </c>
      <c r="O112" s="9">
        <v>0</v>
      </c>
      <c r="P112" s="9">
        <v>64.400000000000006</v>
      </c>
      <c r="Q112" s="9">
        <v>27.4</v>
      </c>
      <c r="R112" s="9">
        <v>27.4</v>
      </c>
      <c r="S112" s="9">
        <v>37</v>
      </c>
      <c r="T112" s="9">
        <v>224.00000000000003</v>
      </c>
      <c r="U112" s="9">
        <v>0</v>
      </c>
      <c r="V112" s="9">
        <v>224.00000000000003</v>
      </c>
      <c r="W112" s="9">
        <v>130.36000000000001</v>
      </c>
      <c r="X112" s="9">
        <v>130.36000000000001</v>
      </c>
      <c r="Y112" s="9">
        <v>93.64</v>
      </c>
    </row>
    <row r="113" spans="1:25" x14ac:dyDescent="0.2">
      <c r="A113" t="s">
        <v>689</v>
      </c>
      <c r="B113" s="9">
        <v>30000</v>
      </c>
      <c r="C113" s="9">
        <v>0</v>
      </c>
      <c r="D113" s="9">
        <v>30000</v>
      </c>
      <c r="E113" s="9">
        <v>13097.47</v>
      </c>
      <c r="F113" s="9">
        <v>13097.47</v>
      </c>
      <c r="G113" s="9">
        <v>16902.53</v>
      </c>
      <c r="H113" s="9">
        <v>29000</v>
      </c>
      <c r="I113" s="9">
        <v>119.92</v>
      </c>
      <c r="J113" s="9">
        <v>29119.919999999998</v>
      </c>
      <c r="K113" s="9">
        <v>28200.93</v>
      </c>
      <c r="L113" s="9">
        <v>28200.93</v>
      </c>
      <c r="M113" s="9">
        <v>918.99</v>
      </c>
      <c r="N113" s="9">
        <v>25000</v>
      </c>
      <c r="O113" s="9">
        <v>0</v>
      </c>
      <c r="P113" s="9">
        <v>25000</v>
      </c>
      <c r="Q113" s="9">
        <v>22154.11</v>
      </c>
      <c r="R113" s="9">
        <v>22154.11</v>
      </c>
      <c r="S113" s="9">
        <v>2845.89</v>
      </c>
      <c r="T113" s="9">
        <v>84000</v>
      </c>
      <c r="U113" s="9">
        <v>119.92</v>
      </c>
      <c r="V113" s="9">
        <v>84119.92</v>
      </c>
      <c r="W113" s="9">
        <v>63452.51</v>
      </c>
      <c r="X113" s="9">
        <v>63452.51</v>
      </c>
      <c r="Y113" s="9">
        <v>20667.41</v>
      </c>
    </row>
    <row r="114" spans="1:25" x14ac:dyDescent="0.2">
      <c r="A114" t="s">
        <v>688</v>
      </c>
      <c r="B114" s="9">
        <v>840</v>
      </c>
      <c r="C114" s="9">
        <v>0</v>
      </c>
      <c r="D114" s="9">
        <v>840</v>
      </c>
      <c r="E114" s="9">
        <v>366.73</v>
      </c>
      <c r="F114" s="9">
        <v>366.73</v>
      </c>
      <c r="G114" s="9">
        <v>473.27</v>
      </c>
      <c r="H114" s="9">
        <v>812</v>
      </c>
      <c r="I114" s="9">
        <v>0</v>
      </c>
      <c r="J114" s="9">
        <v>812</v>
      </c>
      <c r="K114" s="9">
        <v>789.63</v>
      </c>
      <c r="L114" s="9">
        <v>789.63</v>
      </c>
      <c r="M114" s="9">
        <v>22.37</v>
      </c>
      <c r="N114" s="9">
        <v>700</v>
      </c>
      <c r="O114" s="9">
        <v>0</v>
      </c>
      <c r="P114" s="9">
        <v>700</v>
      </c>
      <c r="Q114" s="9">
        <v>620.30999999999995</v>
      </c>
      <c r="R114" s="9">
        <v>620.30999999999995</v>
      </c>
      <c r="S114" s="9">
        <v>79.69</v>
      </c>
      <c r="T114" s="9">
        <v>2352</v>
      </c>
      <c r="U114" s="9">
        <v>0</v>
      </c>
      <c r="V114" s="9">
        <v>2352</v>
      </c>
      <c r="W114" s="9">
        <v>1776.67</v>
      </c>
      <c r="X114" s="9">
        <v>1776.67</v>
      </c>
      <c r="Y114" s="9">
        <v>575.32999999999993</v>
      </c>
    </row>
    <row r="115" spans="1:25" x14ac:dyDescent="0.2">
      <c r="A115" t="s">
        <v>809</v>
      </c>
      <c r="B115" s="9"/>
      <c r="C115" s="9"/>
      <c r="D115" s="9"/>
      <c r="E115" s="9"/>
      <c r="F115" s="9"/>
      <c r="G115" s="9"/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</row>
    <row r="116" spans="1:25" x14ac:dyDescent="0.2">
      <c r="A116" t="s">
        <v>687</v>
      </c>
      <c r="B116" s="9">
        <v>172000</v>
      </c>
      <c r="C116" s="9">
        <v>0</v>
      </c>
      <c r="D116" s="9">
        <v>172000</v>
      </c>
      <c r="E116" s="9">
        <v>85091.98</v>
      </c>
      <c r="F116" s="9">
        <v>85091.98</v>
      </c>
      <c r="G116" s="9">
        <v>86908.02</v>
      </c>
      <c r="H116" s="9">
        <v>174000</v>
      </c>
      <c r="I116" s="9">
        <v>0</v>
      </c>
      <c r="J116" s="9">
        <v>174000</v>
      </c>
      <c r="K116" s="9">
        <v>157037.79999999999</v>
      </c>
      <c r="L116" s="9">
        <v>157037.79999999999</v>
      </c>
      <c r="M116" s="9">
        <v>16962.2</v>
      </c>
      <c r="N116" s="9">
        <v>174000</v>
      </c>
      <c r="O116" s="9">
        <v>-1500</v>
      </c>
      <c r="P116" s="9">
        <v>172500</v>
      </c>
      <c r="Q116" s="9">
        <v>143513.07999999999</v>
      </c>
      <c r="R116" s="9">
        <v>149901.91</v>
      </c>
      <c r="S116" s="9">
        <v>22598.09</v>
      </c>
      <c r="T116" s="9">
        <v>520000</v>
      </c>
      <c r="U116" s="9">
        <v>-1500</v>
      </c>
      <c r="V116" s="9">
        <v>518500</v>
      </c>
      <c r="W116" s="9">
        <v>385642.86</v>
      </c>
      <c r="X116" s="9">
        <v>392031.68999999994</v>
      </c>
      <c r="Y116" s="9">
        <v>126468.31</v>
      </c>
    </row>
    <row r="117" spans="1:25" x14ac:dyDescent="0.2">
      <c r="A117" t="s">
        <v>686</v>
      </c>
      <c r="B117" s="9">
        <v>4816</v>
      </c>
      <c r="C117" s="9">
        <v>0</v>
      </c>
      <c r="D117" s="9">
        <v>4816</v>
      </c>
      <c r="E117" s="9">
        <v>2382.5700000000002</v>
      </c>
      <c r="F117" s="9">
        <v>2382.5700000000002</v>
      </c>
      <c r="G117" s="9">
        <v>2433.4299999999998</v>
      </c>
      <c r="H117" s="9">
        <v>4872</v>
      </c>
      <c r="I117" s="9">
        <v>0</v>
      </c>
      <c r="J117" s="9">
        <v>4872</v>
      </c>
      <c r="K117" s="9">
        <v>4396.57</v>
      </c>
      <c r="L117" s="9">
        <v>4396.57</v>
      </c>
      <c r="M117" s="9">
        <v>475.43</v>
      </c>
      <c r="N117" s="9">
        <v>4872</v>
      </c>
      <c r="O117" s="9">
        <v>0</v>
      </c>
      <c r="P117" s="9">
        <v>4872</v>
      </c>
      <c r="Q117" s="9">
        <v>4060.38</v>
      </c>
      <c r="R117" s="9">
        <v>4060.38</v>
      </c>
      <c r="S117" s="9">
        <v>811.62</v>
      </c>
      <c r="T117" s="9">
        <v>14560</v>
      </c>
      <c r="U117" s="9">
        <v>0</v>
      </c>
      <c r="V117" s="9">
        <v>14560</v>
      </c>
      <c r="W117" s="9">
        <v>10839.52</v>
      </c>
      <c r="X117" s="9">
        <v>10839.52</v>
      </c>
      <c r="Y117" s="9">
        <v>3720.4799999999996</v>
      </c>
    </row>
    <row r="118" spans="1:25" x14ac:dyDescent="0.2">
      <c r="A118" t="s">
        <v>685</v>
      </c>
      <c r="B118" s="9">
        <v>3216</v>
      </c>
      <c r="C118" s="9">
        <v>29182.880000000001</v>
      </c>
      <c r="D118" s="9">
        <v>32398.880000000001</v>
      </c>
      <c r="E118" s="9">
        <v>4253.1099999999997</v>
      </c>
      <c r="F118" s="9">
        <v>4253.1099999999997</v>
      </c>
      <c r="G118" s="9">
        <v>28145.77</v>
      </c>
      <c r="H118" s="9">
        <v>4159</v>
      </c>
      <c r="I118" s="9">
        <v>0</v>
      </c>
      <c r="J118" s="9">
        <v>4159</v>
      </c>
      <c r="K118" s="9">
        <v>0</v>
      </c>
      <c r="L118" s="9">
        <v>0</v>
      </c>
      <c r="M118" s="9">
        <v>4159</v>
      </c>
      <c r="N118" s="9">
        <v>4159</v>
      </c>
      <c r="O118" s="9">
        <v>-3643.28</v>
      </c>
      <c r="P118" s="9">
        <v>515.72</v>
      </c>
      <c r="Q118" s="9">
        <v>492.77</v>
      </c>
      <c r="R118" s="9">
        <v>492.77</v>
      </c>
      <c r="S118" s="9">
        <v>22.95</v>
      </c>
      <c r="T118" s="9">
        <v>11534</v>
      </c>
      <c r="U118" s="9">
        <v>25539.600000000002</v>
      </c>
      <c r="V118" s="9">
        <v>37073.600000000006</v>
      </c>
      <c r="W118" s="9">
        <v>4745.8799999999992</v>
      </c>
      <c r="X118" s="9">
        <v>4745.8799999999992</v>
      </c>
      <c r="Y118" s="9">
        <v>32327.72</v>
      </c>
    </row>
    <row r="119" spans="1:25" x14ac:dyDescent="0.2">
      <c r="A119" t="s">
        <v>684</v>
      </c>
      <c r="B119" s="9">
        <v>90.05</v>
      </c>
      <c r="C119" s="9">
        <v>817.12</v>
      </c>
      <c r="D119" s="9">
        <v>907.17</v>
      </c>
      <c r="E119" s="9">
        <v>119.09</v>
      </c>
      <c r="F119" s="9">
        <v>119.09</v>
      </c>
      <c r="G119" s="9">
        <v>788.08</v>
      </c>
      <c r="H119" s="9">
        <v>116.45</v>
      </c>
      <c r="I119" s="9">
        <v>0</v>
      </c>
      <c r="J119" s="9">
        <v>116.45</v>
      </c>
      <c r="K119" s="9">
        <v>0</v>
      </c>
      <c r="L119" s="9">
        <v>0</v>
      </c>
      <c r="M119" s="9">
        <v>116.45</v>
      </c>
      <c r="N119" s="9">
        <v>116.45</v>
      </c>
      <c r="O119" s="9">
        <v>0</v>
      </c>
      <c r="P119" s="9">
        <v>116.45</v>
      </c>
      <c r="Q119" s="9">
        <v>13.8</v>
      </c>
      <c r="R119" s="9">
        <v>13.8</v>
      </c>
      <c r="S119" s="9">
        <v>102.65</v>
      </c>
      <c r="T119" s="9">
        <v>322.95</v>
      </c>
      <c r="U119" s="9">
        <v>817.12</v>
      </c>
      <c r="V119" s="9">
        <v>1140.07</v>
      </c>
      <c r="W119" s="9">
        <v>132.89000000000001</v>
      </c>
      <c r="X119" s="9">
        <v>132.89000000000001</v>
      </c>
      <c r="Y119" s="9">
        <v>1007.1800000000001</v>
      </c>
    </row>
    <row r="120" spans="1:25" x14ac:dyDescent="0.2">
      <c r="A120" t="s">
        <v>683</v>
      </c>
      <c r="B120" s="9">
        <v>14000</v>
      </c>
      <c r="C120" s="9">
        <v>-10079.299999999999</v>
      </c>
      <c r="D120" s="9">
        <v>3920.7</v>
      </c>
      <c r="E120" s="9">
        <v>3081.87</v>
      </c>
      <c r="F120" s="9">
        <v>3081.87</v>
      </c>
      <c r="G120" s="9">
        <v>838.83</v>
      </c>
      <c r="H120" s="9">
        <v>14000</v>
      </c>
      <c r="I120" s="9">
        <v>37342.589999999997</v>
      </c>
      <c r="J120" s="9">
        <v>51342.59</v>
      </c>
      <c r="K120" s="9">
        <v>34369.410000000003</v>
      </c>
      <c r="L120" s="9">
        <v>34369.410000000003</v>
      </c>
      <c r="M120" s="9">
        <v>16973.18</v>
      </c>
      <c r="N120" s="9">
        <v>98608.38</v>
      </c>
      <c r="O120" s="9">
        <v>-58000</v>
      </c>
      <c r="P120" s="9">
        <v>40608.379999999997</v>
      </c>
      <c r="Q120" s="9">
        <v>12347.76</v>
      </c>
      <c r="R120" s="9">
        <v>12347.76</v>
      </c>
      <c r="S120" s="9">
        <v>28260.62</v>
      </c>
      <c r="T120" s="9">
        <v>126608.38</v>
      </c>
      <c r="U120" s="9">
        <v>-30736.710000000003</v>
      </c>
      <c r="V120" s="9">
        <v>95871.669999999984</v>
      </c>
      <c r="W120" s="9">
        <v>49799.040000000008</v>
      </c>
      <c r="X120" s="9">
        <v>49799.040000000008</v>
      </c>
      <c r="Y120" s="9">
        <v>46072.630000000005</v>
      </c>
    </row>
    <row r="121" spans="1:25" x14ac:dyDescent="0.2">
      <c r="A121" t="s">
        <v>682</v>
      </c>
      <c r="B121" s="9">
        <v>392</v>
      </c>
      <c r="C121" s="9">
        <v>-282.23</v>
      </c>
      <c r="D121" s="9">
        <v>109.77</v>
      </c>
      <c r="E121" s="9">
        <v>86.29</v>
      </c>
      <c r="F121" s="9">
        <v>86.29</v>
      </c>
      <c r="G121" s="9">
        <v>23.48</v>
      </c>
      <c r="H121" s="9">
        <v>392</v>
      </c>
      <c r="I121" s="9">
        <v>900.55</v>
      </c>
      <c r="J121" s="9">
        <v>1292.55</v>
      </c>
      <c r="K121" s="9">
        <v>962.34</v>
      </c>
      <c r="L121" s="9">
        <v>962.34</v>
      </c>
      <c r="M121" s="9">
        <v>330.21</v>
      </c>
      <c r="N121" s="9">
        <v>2761.03</v>
      </c>
      <c r="O121" s="9">
        <v>-1618.28</v>
      </c>
      <c r="P121" s="9">
        <v>1142.75</v>
      </c>
      <c r="Q121" s="9">
        <v>9135.14</v>
      </c>
      <c r="R121" s="9">
        <v>9135.14</v>
      </c>
      <c r="S121" s="9">
        <v>-7992.39</v>
      </c>
      <c r="T121" s="9">
        <v>3545.03</v>
      </c>
      <c r="U121" s="9">
        <v>-999.96</v>
      </c>
      <c r="V121" s="9">
        <v>2545.0699999999997</v>
      </c>
      <c r="W121" s="9">
        <v>10183.77</v>
      </c>
      <c r="X121" s="9">
        <v>10183.77</v>
      </c>
      <c r="Y121" s="9">
        <v>-7638.7000000000007</v>
      </c>
    </row>
    <row r="122" spans="1:25" x14ac:dyDescent="0.2">
      <c r="A122" t="s">
        <v>681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</row>
    <row r="123" spans="1:25" x14ac:dyDescent="0.2">
      <c r="A123" t="s">
        <v>680</v>
      </c>
      <c r="B123" s="9">
        <v>14500</v>
      </c>
      <c r="C123" s="9">
        <v>0</v>
      </c>
      <c r="D123" s="9">
        <v>14500</v>
      </c>
      <c r="E123" s="9">
        <v>1394.02</v>
      </c>
      <c r="F123" s="9">
        <v>1394.02</v>
      </c>
      <c r="G123" s="9">
        <v>13105.98</v>
      </c>
      <c r="H123" s="9">
        <v>14500</v>
      </c>
      <c r="I123" s="9">
        <v>0</v>
      </c>
      <c r="J123" s="9">
        <v>14500</v>
      </c>
      <c r="K123" s="9">
        <v>12929.86</v>
      </c>
      <c r="L123" s="9">
        <v>12929.86</v>
      </c>
      <c r="M123" s="9">
        <v>1570.14</v>
      </c>
      <c r="N123" s="9">
        <v>23500</v>
      </c>
      <c r="O123" s="9">
        <v>-660</v>
      </c>
      <c r="P123" s="9">
        <v>22840</v>
      </c>
      <c r="Q123" s="9">
        <v>19448.009999999998</v>
      </c>
      <c r="R123" s="9">
        <v>19448.009999999998</v>
      </c>
      <c r="S123" s="9">
        <v>3391.99</v>
      </c>
      <c r="T123" s="9">
        <v>52500</v>
      </c>
      <c r="U123" s="9">
        <v>-660</v>
      </c>
      <c r="V123" s="9">
        <v>51840</v>
      </c>
      <c r="W123" s="9">
        <v>33771.89</v>
      </c>
      <c r="X123" s="9">
        <v>33771.89</v>
      </c>
      <c r="Y123" s="9">
        <v>18068.11</v>
      </c>
    </row>
    <row r="124" spans="1:25" x14ac:dyDescent="0.2">
      <c r="A124" t="s">
        <v>679</v>
      </c>
      <c r="B124" s="9">
        <v>642.88</v>
      </c>
      <c r="C124" s="9">
        <v>0</v>
      </c>
      <c r="D124" s="9">
        <v>642.88</v>
      </c>
      <c r="E124" s="9">
        <v>183.3</v>
      </c>
      <c r="F124" s="9">
        <v>183.3</v>
      </c>
      <c r="G124" s="9">
        <v>459.58</v>
      </c>
      <c r="H124" s="9">
        <v>627.76</v>
      </c>
      <c r="I124" s="9">
        <v>-84</v>
      </c>
      <c r="J124" s="9">
        <v>543.76</v>
      </c>
      <c r="K124" s="9">
        <v>379.55</v>
      </c>
      <c r="L124" s="9">
        <v>379.55</v>
      </c>
      <c r="M124" s="9">
        <v>164.21</v>
      </c>
      <c r="N124" s="9">
        <v>842.8</v>
      </c>
      <c r="O124" s="9">
        <v>0</v>
      </c>
      <c r="P124" s="9">
        <v>842.8</v>
      </c>
      <c r="Q124" s="9">
        <v>747.82</v>
      </c>
      <c r="R124" s="9">
        <v>747.82</v>
      </c>
      <c r="S124" s="9">
        <v>94.98</v>
      </c>
      <c r="T124" s="9">
        <v>2113.4399999999996</v>
      </c>
      <c r="U124" s="9">
        <v>-84</v>
      </c>
      <c r="V124" s="9">
        <v>2029.4399999999998</v>
      </c>
      <c r="W124" s="9">
        <v>1310.67</v>
      </c>
      <c r="X124" s="9">
        <v>1310.67</v>
      </c>
      <c r="Y124" s="9">
        <v>718.77</v>
      </c>
    </row>
    <row r="125" spans="1:25" x14ac:dyDescent="0.2">
      <c r="A125" t="s">
        <v>678</v>
      </c>
      <c r="B125" s="9">
        <v>8460</v>
      </c>
      <c r="C125" s="9">
        <v>0</v>
      </c>
      <c r="D125" s="9">
        <v>8460</v>
      </c>
      <c r="E125" s="9">
        <v>5152.68</v>
      </c>
      <c r="F125" s="9">
        <v>5152.68</v>
      </c>
      <c r="G125" s="9">
        <v>3307.32</v>
      </c>
      <c r="H125" s="9">
        <v>7920</v>
      </c>
      <c r="I125" s="9">
        <v>-3000</v>
      </c>
      <c r="J125" s="9">
        <v>4920</v>
      </c>
      <c r="K125" s="9">
        <v>625.5</v>
      </c>
      <c r="L125" s="9">
        <v>625.5</v>
      </c>
      <c r="M125" s="9">
        <v>4294.5</v>
      </c>
      <c r="N125" s="9">
        <v>6600</v>
      </c>
      <c r="O125" s="9">
        <v>660</v>
      </c>
      <c r="P125" s="9">
        <v>7260</v>
      </c>
      <c r="Q125" s="9">
        <v>7260</v>
      </c>
      <c r="R125" s="9">
        <v>7260</v>
      </c>
      <c r="S125" s="9">
        <v>0</v>
      </c>
      <c r="T125" s="9">
        <v>22980</v>
      </c>
      <c r="U125" s="9">
        <v>-2340</v>
      </c>
      <c r="V125" s="9">
        <v>20640</v>
      </c>
      <c r="W125" s="9">
        <v>13038.18</v>
      </c>
      <c r="X125" s="9">
        <v>13038.18</v>
      </c>
      <c r="Y125" s="9">
        <v>7601.82</v>
      </c>
    </row>
    <row r="126" spans="1:25" x14ac:dyDescent="0.2">
      <c r="A126" t="s">
        <v>677</v>
      </c>
      <c r="B126" s="9">
        <v>101124</v>
      </c>
      <c r="C126" s="9">
        <v>-238.98</v>
      </c>
      <c r="D126" s="9">
        <v>100885.02</v>
      </c>
      <c r="E126" s="9">
        <v>55879.31</v>
      </c>
      <c r="F126" s="9">
        <v>55879.31</v>
      </c>
      <c r="G126" s="9">
        <v>45005.71</v>
      </c>
      <c r="H126" s="9">
        <v>102508</v>
      </c>
      <c r="I126" s="9">
        <v>-3304.02</v>
      </c>
      <c r="J126" s="9">
        <v>99203.98</v>
      </c>
      <c r="K126" s="9">
        <v>92316.73</v>
      </c>
      <c r="L126" s="9">
        <v>92316.73</v>
      </c>
      <c r="M126" s="9">
        <v>6887.25</v>
      </c>
      <c r="N126" s="9">
        <v>107508</v>
      </c>
      <c r="O126" s="9">
        <v>0</v>
      </c>
      <c r="P126" s="9">
        <v>107508</v>
      </c>
      <c r="Q126" s="9">
        <v>89533.51</v>
      </c>
      <c r="R126" s="9">
        <v>89533.51</v>
      </c>
      <c r="S126" s="9">
        <v>17974.490000000002</v>
      </c>
      <c r="T126" s="9">
        <v>311140</v>
      </c>
      <c r="U126" s="9">
        <v>-3543</v>
      </c>
      <c r="V126" s="9">
        <v>307597</v>
      </c>
      <c r="W126" s="9">
        <v>237729.55</v>
      </c>
      <c r="X126" s="9">
        <v>237729.55</v>
      </c>
      <c r="Y126" s="9">
        <v>69867.45</v>
      </c>
    </row>
    <row r="127" spans="1:25" x14ac:dyDescent="0.2">
      <c r="A127" t="s">
        <v>676</v>
      </c>
      <c r="B127" s="9">
        <v>3991.12</v>
      </c>
      <c r="C127" s="9">
        <v>0</v>
      </c>
      <c r="D127" s="9">
        <v>3991.12</v>
      </c>
      <c r="E127" s="9">
        <v>2441.64</v>
      </c>
      <c r="F127" s="9">
        <v>2441.64</v>
      </c>
      <c r="G127" s="9">
        <v>1549.48</v>
      </c>
      <c r="H127" s="9">
        <v>3933.36</v>
      </c>
      <c r="I127" s="9">
        <v>-92.51</v>
      </c>
      <c r="J127" s="9">
        <v>3840.85</v>
      </c>
      <c r="K127" s="9">
        <v>3231.78</v>
      </c>
      <c r="L127" s="9">
        <v>3231.78</v>
      </c>
      <c r="M127" s="9">
        <v>609.07000000000005</v>
      </c>
      <c r="N127" s="9">
        <v>3854.14</v>
      </c>
      <c r="O127" s="9">
        <v>0</v>
      </c>
      <c r="P127" s="9">
        <v>3854.14</v>
      </c>
      <c r="Q127" s="9">
        <v>3192.22</v>
      </c>
      <c r="R127" s="9">
        <v>3192.22</v>
      </c>
      <c r="S127" s="9">
        <v>661.92</v>
      </c>
      <c r="T127" s="9">
        <v>11778.619999999999</v>
      </c>
      <c r="U127" s="9">
        <v>-92.51</v>
      </c>
      <c r="V127" s="9">
        <v>11686.109999999999</v>
      </c>
      <c r="W127" s="9">
        <v>8865.64</v>
      </c>
      <c r="X127" s="9">
        <v>8865.64</v>
      </c>
      <c r="Y127" s="9">
        <v>2820.4700000000003</v>
      </c>
    </row>
    <row r="128" spans="1:25" x14ac:dyDescent="0.2">
      <c r="A128" t="s">
        <v>675</v>
      </c>
      <c r="B128" s="9">
        <v>41416</v>
      </c>
      <c r="C128" s="9">
        <v>0</v>
      </c>
      <c r="D128" s="9">
        <v>41416</v>
      </c>
      <c r="E128" s="9">
        <v>31083.63</v>
      </c>
      <c r="F128" s="9">
        <v>31083.63</v>
      </c>
      <c r="G128" s="9">
        <v>10332.370000000001</v>
      </c>
      <c r="H128" s="9">
        <v>37969</v>
      </c>
      <c r="I128" s="9">
        <v>0</v>
      </c>
      <c r="J128" s="9">
        <v>37969</v>
      </c>
      <c r="K128" s="9">
        <v>23103.99</v>
      </c>
      <c r="L128" s="9">
        <v>23103.99</v>
      </c>
      <c r="M128" s="9">
        <v>14865.01</v>
      </c>
      <c r="N128" s="9">
        <v>30140</v>
      </c>
      <c r="O128" s="9">
        <v>0</v>
      </c>
      <c r="P128" s="9">
        <v>30140</v>
      </c>
      <c r="Q128" s="9">
        <v>24474.27</v>
      </c>
      <c r="R128" s="9">
        <v>24474.27</v>
      </c>
      <c r="S128" s="9">
        <v>5665.73</v>
      </c>
      <c r="T128" s="9">
        <v>109525</v>
      </c>
      <c r="U128" s="9">
        <v>0</v>
      </c>
      <c r="V128" s="9">
        <v>109525</v>
      </c>
      <c r="W128" s="9">
        <v>78661.89</v>
      </c>
      <c r="X128" s="9">
        <v>78661.89</v>
      </c>
      <c r="Y128" s="9">
        <v>30863.11</v>
      </c>
    </row>
    <row r="129" spans="1:25" x14ac:dyDescent="0.2">
      <c r="A129" t="s">
        <v>674</v>
      </c>
      <c r="B129" s="9">
        <v>0</v>
      </c>
      <c r="C129" s="9">
        <v>238.98</v>
      </c>
      <c r="D129" s="9">
        <v>238.98</v>
      </c>
      <c r="E129" s="9">
        <v>238.98</v>
      </c>
      <c r="F129" s="9">
        <v>238.98</v>
      </c>
      <c r="G129" s="9">
        <v>0</v>
      </c>
      <c r="T129" s="9">
        <v>0</v>
      </c>
      <c r="U129" s="9">
        <v>238.98</v>
      </c>
      <c r="V129" s="9">
        <v>238.98</v>
      </c>
      <c r="W129" s="9">
        <v>238.98</v>
      </c>
      <c r="X129" s="9">
        <v>238.98</v>
      </c>
      <c r="Y129" s="9">
        <v>0</v>
      </c>
    </row>
    <row r="130" spans="1:25" x14ac:dyDescent="0.2">
      <c r="A130" t="s">
        <v>673</v>
      </c>
      <c r="B130" s="9">
        <v>40500</v>
      </c>
      <c r="C130" s="9">
        <v>0</v>
      </c>
      <c r="D130" s="9">
        <v>40500</v>
      </c>
      <c r="E130" s="9">
        <v>17019.54</v>
      </c>
      <c r="F130" s="9">
        <v>17019.54</v>
      </c>
      <c r="G130" s="9">
        <v>23480.46</v>
      </c>
      <c r="H130" s="9">
        <v>40500</v>
      </c>
      <c r="I130" s="9">
        <v>0</v>
      </c>
      <c r="J130" s="9">
        <v>40500</v>
      </c>
      <c r="K130" s="9">
        <v>24026.53</v>
      </c>
      <c r="L130" s="9">
        <v>24026.53</v>
      </c>
      <c r="M130" s="9">
        <v>16473.47</v>
      </c>
      <c r="N130" s="9">
        <v>42575</v>
      </c>
      <c r="O130" s="9">
        <v>-120</v>
      </c>
      <c r="P130" s="9">
        <v>42455</v>
      </c>
      <c r="Q130" s="9">
        <v>24832.9</v>
      </c>
      <c r="R130" s="9">
        <v>24832.9</v>
      </c>
      <c r="S130" s="9">
        <v>17622.099999999999</v>
      </c>
      <c r="T130" s="9">
        <v>123575</v>
      </c>
      <c r="U130" s="9">
        <v>-120</v>
      </c>
      <c r="V130" s="9">
        <v>123455</v>
      </c>
      <c r="W130" s="9">
        <v>65878.97</v>
      </c>
      <c r="X130" s="9">
        <v>65878.97</v>
      </c>
      <c r="Y130" s="9">
        <v>57576.03</v>
      </c>
    </row>
    <row r="131" spans="1:25" x14ac:dyDescent="0.2">
      <c r="A131" t="s">
        <v>672</v>
      </c>
      <c r="B131" s="9">
        <v>1134</v>
      </c>
      <c r="C131" s="9">
        <v>0</v>
      </c>
      <c r="D131" s="9">
        <v>1134</v>
      </c>
      <c r="E131" s="9">
        <v>476.53</v>
      </c>
      <c r="F131" s="9">
        <v>476.53</v>
      </c>
      <c r="G131" s="9">
        <v>657.47</v>
      </c>
      <c r="H131" s="9">
        <v>1134</v>
      </c>
      <c r="I131" s="9">
        <v>0</v>
      </c>
      <c r="J131" s="9">
        <v>1134</v>
      </c>
      <c r="K131" s="9">
        <v>672.74</v>
      </c>
      <c r="L131" s="9">
        <v>672.74</v>
      </c>
      <c r="M131" s="9">
        <v>461.26</v>
      </c>
      <c r="N131" s="9">
        <v>1192.0999999999999</v>
      </c>
      <c r="O131" s="9">
        <v>0</v>
      </c>
      <c r="P131" s="9">
        <v>1192.0999999999999</v>
      </c>
      <c r="Q131" s="9">
        <v>695.32</v>
      </c>
      <c r="R131" s="9">
        <v>695.32</v>
      </c>
      <c r="S131" s="9">
        <v>496.78</v>
      </c>
      <c r="T131" s="9">
        <v>3460.1</v>
      </c>
      <c r="U131" s="9">
        <v>0</v>
      </c>
      <c r="V131" s="9">
        <v>3460.1</v>
      </c>
      <c r="W131" s="9">
        <v>1844.5900000000001</v>
      </c>
      <c r="X131" s="9">
        <v>1844.5900000000001</v>
      </c>
      <c r="Y131" s="9">
        <v>1615.51</v>
      </c>
    </row>
    <row r="132" spans="1:25" x14ac:dyDescent="0.2">
      <c r="A132" t="s">
        <v>671</v>
      </c>
      <c r="B132" s="9">
        <v>7136</v>
      </c>
      <c r="C132" s="9">
        <v>0</v>
      </c>
      <c r="D132" s="9">
        <v>7136</v>
      </c>
      <c r="E132" s="9">
        <v>1155.8900000000001</v>
      </c>
      <c r="F132" s="9">
        <v>1155.8900000000001</v>
      </c>
      <c r="G132" s="9">
        <v>5980.11</v>
      </c>
      <c r="H132" s="9">
        <v>7635</v>
      </c>
      <c r="I132" s="9">
        <v>-972.76</v>
      </c>
      <c r="J132" s="9">
        <v>6662.24</v>
      </c>
      <c r="K132" s="9">
        <v>3086.39</v>
      </c>
      <c r="L132" s="9">
        <v>3086.39</v>
      </c>
      <c r="M132" s="9">
        <v>3575.85</v>
      </c>
      <c r="N132" s="9">
        <v>7629</v>
      </c>
      <c r="O132" s="9">
        <v>0</v>
      </c>
      <c r="P132" s="9">
        <v>7629</v>
      </c>
      <c r="Q132" s="9">
        <v>5922.4</v>
      </c>
      <c r="R132" s="9">
        <v>5922.4</v>
      </c>
      <c r="S132" s="9">
        <v>1706.6</v>
      </c>
      <c r="T132" s="9">
        <v>22400</v>
      </c>
      <c r="U132" s="9">
        <v>-972.76</v>
      </c>
      <c r="V132" s="9">
        <v>21427.239999999998</v>
      </c>
      <c r="W132" s="9">
        <v>10164.68</v>
      </c>
      <c r="X132" s="9">
        <v>10164.68</v>
      </c>
      <c r="Y132" s="9">
        <v>11262.56</v>
      </c>
    </row>
    <row r="133" spans="1:25" x14ac:dyDescent="0.2">
      <c r="A133" t="s">
        <v>670</v>
      </c>
      <c r="B133" s="9">
        <v>1847.33</v>
      </c>
      <c r="C133" s="9">
        <v>-272.37</v>
      </c>
      <c r="D133" s="9">
        <v>1574.96</v>
      </c>
      <c r="E133" s="9">
        <v>1099.6099999999999</v>
      </c>
      <c r="F133" s="9">
        <v>1099.6099999999999</v>
      </c>
      <c r="G133" s="9">
        <v>475.35</v>
      </c>
      <c r="H133" s="9">
        <v>1730.9</v>
      </c>
      <c r="I133" s="9">
        <v>-307.24</v>
      </c>
      <c r="J133" s="9">
        <v>1423.66</v>
      </c>
      <c r="K133" s="9">
        <v>969.73</v>
      </c>
      <c r="L133" s="9">
        <v>969.73</v>
      </c>
      <c r="M133" s="9">
        <v>453.93</v>
      </c>
      <c r="N133" s="9">
        <v>1673.67</v>
      </c>
      <c r="O133" s="9">
        <v>0</v>
      </c>
      <c r="P133" s="9">
        <v>1673.67</v>
      </c>
      <c r="Q133" s="9">
        <v>10154.16</v>
      </c>
      <c r="R133" s="9">
        <v>10154.16</v>
      </c>
      <c r="S133" s="9">
        <v>-8480.49</v>
      </c>
      <c r="T133" s="9">
        <v>5251.9</v>
      </c>
      <c r="U133" s="9">
        <v>-579.61</v>
      </c>
      <c r="V133" s="9">
        <v>4672.29</v>
      </c>
      <c r="W133" s="9">
        <v>12223.5</v>
      </c>
      <c r="X133" s="9">
        <v>12223.5</v>
      </c>
      <c r="Y133" s="9">
        <v>-7551.21</v>
      </c>
    </row>
    <row r="134" spans="1:25" x14ac:dyDescent="0.2">
      <c r="A134" t="s">
        <v>669</v>
      </c>
      <c r="B134" s="9">
        <v>58840</v>
      </c>
      <c r="C134" s="9">
        <v>-9727.6299999999992</v>
      </c>
      <c r="D134" s="9">
        <v>49112.37</v>
      </c>
      <c r="E134" s="9">
        <v>38115.910000000003</v>
      </c>
      <c r="F134" s="9">
        <v>38115.910000000003</v>
      </c>
      <c r="G134" s="9">
        <v>10996.46</v>
      </c>
      <c r="H134" s="9">
        <v>54183</v>
      </c>
      <c r="I134" s="9">
        <v>-10000</v>
      </c>
      <c r="J134" s="9">
        <v>44183</v>
      </c>
      <c r="K134" s="9">
        <v>31546.9</v>
      </c>
      <c r="L134" s="9">
        <v>31546.9</v>
      </c>
      <c r="M134" s="9">
        <v>12636.1</v>
      </c>
      <c r="N134" s="9">
        <v>52145</v>
      </c>
      <c r="O134" s="9">
        <v>0</v>
      </c>
      <c r="P134" s="9">
        <v>52145</v>
      </c>
      <c r="Q134" s="9">
        <v>37123.629999999997</v>
      </c>
      <c r="R134" s="9">
        <v>37123.629999999997</v>
      </c>
      <c r="S134" s="9">
        <v>15021.37</v>
      </c>
      <c r="T134" s="9">
        <v>165168</v>
      </c>
      <c r="U134" s="9">
        <v>-19727.629999999997</v>
      </c>
      <c r="V134" s="9">
        <v>145440.37</v>
      </c>
      <c r="W134" s="9">
        <v>106786.44</v>
      </c>
      <c r="X134" s="9">
        <v>106786.44</v>
      </c>
      <c r="Y134" s="9">
        <v>38653.93</v>
      </c>
    </row>
    <row r="135" spans="1:25" x14ac:dyDescent="0.2">
      <c r="A135" t="s">
        <v>668</v>
      </c>
      <c r="B135" s="9">
        <v>20000</v>
      </c>
      <c r="C135" s="9">
        <v>0</v>
      </c>
      <c r="D135" s="9">
        <v>20000</v>
      </c>
      <c r="E135" s="9">
        <v>2665.5</v>
      </c>
      <c r="F135" s="9">
        <v>2665.5</v>
      </c>
      <c r="G135" s="9">
        <v>17334.5</v>
      </c>
      <c r="H135" s="9">
        <v>20000</v>
      </c>
      <c r="I135" s="9">
        <v>-3304.02</v>
      </c>
      <c r="J135" s="9">
        <v>16695.98</v>
      </c>
      <c r="K135" s="9">
        <v>13986.55</v>
      </c>
      <c r="L135" s="9">
        <v>13986.55</v>
      </c>
      <c r="M135" s="9">
        <v>2709.43</v>
      </c>
      <c r="N135" s="9">
        <v>20000</v>
      </c>
      <c r="O135" s="9">
        <v>120</v>
      </c>
      <c r="P135" s="9">
        <v>20120</v>
      </c>
      <c r="Q135" s="9">
        <v>18523.66</v>
      </c>
      <c r="R135" s="9">
        <v>18523.66</v>
      </c>
      <c r="S135" s="9">
        <v>1596.34</v>
      </c>
      <c r="T135" s="9">
        <v>60000</v>
      </c>
      <c r="U135" s="9">
        <v>-3184.02</v>
      </c>
      <c r="V135" s="9">
        <v>56815.979999999996</v>
      </c>
      <c r="W135" s="9">
        <v>35175.71</v>
      </c>
      <c r="X135" s="9">
        <v>35175.71</v>
      </c>
      <c r="Y135" s="9">
        <v>21640.27</v>
      </c>
    </row>
    <row r="136" spans="1:25" x14ac:dyDescent="0.2">
      <c r="A136" t="s">
        <v>667</v>
      </c>
      <c r="B136" s="9">
        <v>560</v>
      </c>
      <c r="C136" s="9">
        <v>0</v>
      </c>
      <c r="D136" s="9">
        <v>560</v>
      </c>
      <c r="E136" s="9">
        <v>74.61</v>
      </c>
      <c r="F136" s="9">
        <v>74.61</v>
      </c>
      <c r="G136" s="9">
        <v>485.39</v>
      </c>
      <c r="H136" s="9">
        <v>560</v>
      </c>
      <c r="I136" s="9">
        <v>-92.51</v>
      </c>
      <c r="J136" s="9">
        <v>467.49</v>
      </c>
      <c r="K136" s="9">
        <v>391.62</v>
      </c>
      <c r="L136" s="9">
        <v>391.62</v>
      </c>
      <c r="M136" s="9">
        <v>75.87</v>
      </c>
      <c r="N136" s="9">
        <v>560</v>
      </c>
      <c r="O136" s="9">
        <v>0</v>
      </c>
      <c r="P136" s="9">
        <v>560</v>
      </c>
      <c r="Q136" s="9">
        <v>518.65</v>
      </c>
      <c r="R136" s="9">
        <v>518.65</v>
      </c>
      <c r="S136" s="9">
        <v>41.35</v>
      </c>
      <c r="T136" s="9">
        <v>1680</v>
      </c>
      <c r="U136" s="9">
        <v>-92.51</v>
      </c>
      <c r="V136" s="9">
        <v>1587.49</v>
      </c>
      <c r="W136" s="9">
        <v>984.88</v>
      </c>
      <c r="X136" s="9">
        <v>984.88</v>
      </c>
      <c r="Y136" s="9">
        <v>602.61</v>
      </c>
    </row>
    <row r="137" spans="1:25" x14ac:dyDescent="0.2">
      <c r="A137" t="s">
        <v>666</v>
      </c>
      <c r="B137" s="9">
        <v>1272315</v>
      </c>
      <c r="C137" s="9">
        <v>0</v>
      </c>
      <c r="D137" s="9">
        <v>1272315</v>
      </c>
      <c r="E137" s="9">
        <v>565826.44999999995</v>
      </c>
      <c r="F137" s="9">
        <v>565826.44999999995</v>
      </c>
      <c r="G137" s="9">
        <v>706488.55</v>
      </c>
      <c r="H137" s="9">
        <v>1200000</v>
      </c>
      <c r="I137" s="9">
        <v>-10015.890000000014</v>
      </c>
      <c r="J137" s="9">
        <v>1189984.1099999999</v>
      </c>
      <c r="K137" s="9">
        <v>660506.22</v>
      </c>
      <c r="L137" s="9">
        <v>660506.22</v>
      </c>
      <c r="M137" s="9">
        <v>529477.89</v>
      </c>
      <c r="N137" s="9">
        <v>1422000</v>
      </c>
      <c r="O137" s="9">
        <v>0</v>
      </c>
      <c r="P137" s="9">
        <v>1422000</v>
      </c>
      <c r="Q137" s="9">
        <v>455893.16</v>
      </c>
      <c r="R137" s="9">
        <v>455893.16</v>
      </c>
      <c r="S137" s="9">
        <v>966106.84</v>
      </c>
      <c r="T137" s="9">
        <v>3894315</v>
      </c>
      <c r="U137" s="9">
        <v>-10015.890000000014</v>
      </c>
      <c r="V137" s="9">
        <v>3884299.11</v>
      </c>
      <c r="W137" s="9">
        <v>1682225.8299999998</v>
      </c>
      <c r="X137" s="9">
        <v>1682225.8299999998</v>
      </c>
      <c r="Y137" s="9">
        <v>2202073.2799999998</v>
      </c>
    </row>
    <row r="138" spans="1:25" x14ac:dyDescent="0.2">
      <c r="A138" t="s">
        <v>665</v>
      </c>
      <c r="B138" s="9">
        <v>35624.82</v>
      </c>
      <c r="C138" s="9">
        <v>0</v>
      </c>
      <c r="D138" s="9">
        <v>35624.82</v>
      </c>
      <c r="E138" s="9">
        <v>3468.86</v>
      </c>
      <c r="F138" s="9">
        <v>3468.86</v>
      </c>
      <c r="G138" s="9">
        <v>32155.96</v>
      </c>
      <c r="H138" s="9">
        <v>33600</v>
      </c>
      <c r="I138" s="9">
        <v>-280</v>
      </c>
      <c r="J138" s="9">
        <v>33320</v>
      </c>
      <c r="K138" s="9">
        <v>5841.33</v>
      </c>
      <c r="L138" s="9">
        <v>5841.33</v>
      </c>
      <c r="M138" s="9">
        <v>27478.67</v>
      </c>
      <c r="N138" s="9">
        <v>85700</v>
      </c>
      <c r="O138" s="9">
        <v>0</v>
      </c>
      <c r="P138" s="9">
        <v>85700</v>
      </c>
      <c r="Q138" s="9">
        <v>43114.9</v>
      </c>
      <c r="R138" s="9">
        <v>43114.9</v>
      </c>
      <c r="S138" s="9">
        <v>42585.1</v>
      </c>
      <c r="T138" s="9">
        <v>154924.82</v>
      </c>
      <c r="U138" s="9">
        <v>-280</v>
      </c>
      <c r="V138" s="9">
        <v>154644.82</v>
      </c>
      <c r="W138" s="9">
        <v>52425.090000000004</v>
      </c>
      <c r="X138" s="9">
        <v>52425.090000000004</v>
      </c>
      <c r="Y138" s="9">
        <v>102219.73</v>
      </c>
    </row>
    <row r="139" spans="1:25" x14ac:dyDescent="0.2">
      <c r="A139" t="s">
        <v>664</v>
      </c>
      <c r="B139" s="9">
        <v>73349</v>
      </c>
      <c r="C139" s="9">
        <v>-51895.92</v>
      </c>
      <c r="D139" s="9">
        <v>21453.08</v>
      </c>
      <c r="E139" s="9">
        <v>3564</v>
      </c>
      <c r="F139" s="9">
        <v>3564</v>
      </c>
      <c r="G139" s="9">
        <v>17889.080000000002</v>
      </c>
      <c r="H139" s="9">
        <v>73349</v>
      </c>
      <c r="I139" s="9">
        <v>-30000</v>
      </c>
      <c r="J139" s="9">
        <v>43349</v>
      </c>
      <c r="K139" s="9">
        <v>15940.56</v>
      </c>
      <c r="L139" s="9">
        <v>15940.56</v>
      </c>
      <c r="M139" s="9">
        <v>27408.44</v>
      </c>
      <c r="N139" s="9">
        <v>73349</v>
      </c>
      <c r="O139" s="9">
        <v>0</v>
      </c>
      <c r="P139" s="9">
        <v>73349</v>
      </c>
      <c r="Q139" s="9">
        <v>27135.52</v>
      </c>
      <c r="R139" s="9">
        <v>27135.52</v>
      </c>
      <c r="S139" s="9">
        <v>46213.48</v>
      </c>
      <c r="T139" s="9">
        <v>220047</v>
      </c>
      <c r="U139" s="9">
        <v>-81895.92</v>
      </c>
      <c r="V139" s="9">
        <v>138151.08000000002</v>
      </c>
      <c r="W139" s="9">
        <v>46640.08</v>
      </c>
      <c r="X139" s="9">
        <v>46640.08</v>
      </c>
      <c r="Y139" s="9">
        <v>91511</v>
      </c>
    </row>
    <row r="140" spans="1:25" x14ac:dyDescent="0.2">
      <c r="A140" t="s">
        <v>663</v>
      </c>
      <c r="B140" s="9">
        <v>2237.4499999999998</v>
      </c>
      <c r="C140" s="9">
        <v>-1516.18</v>
      </c>
      <c r="D140" s="9">
        <v>721.27</v>
      </c>
      <c r="E140" s="9">
        <v>117.09</v>
      </c>
      <c r="F140" s="9">
        <v>117.09</v>
      </c>
      <c r="G140" s="9">
        <v>604.17999999999995</v>
      </c>
      <c r="H140" s="9">
        <v>2053.77</v>
      </c>
      <c r="I140" s="9">
        <v>-840</v>
      </c>
      <c r="J140" s="9">
        <v>1213.77</v>
      </c>
      <c r="K140" s="9">
        <v>446.33</v>
      </c>
      <c r="L140" s="9">
        <v>446.33</v>
      </c>
      <c r="M140" s="9">
        <v>767.44</v>
      </c>
      <c r="N140" s="9">
        <v>2053.77</v>
      </c>
      <c r="O140" s="9">
        <v>0</v>
      </c>
      <c r="P140" s="9">
        <v>2053.77</v>
      </c>
      <c r="Q140" s="9">
        <v>759.77</v>
      </c>
      <c r="R140" s="9">
        <v>759.77</v>
      </c>
      <c r="S140" s="9">
        <v>1294</v>
      </c>
      <c r="T140" s="9">
        <v>6344.99</v>
      </c>
      <c r="U140" s="9">
        <v>-2356.1800000000003</v>
      </c>
      <c r="V140" s="9">
        <v>3988.81</v>
      </c>
      <c r="W140" s="9">
        <v>1323.19</v>
      </c>
      <c r="X140" s="9">
        <v>1323.19</v>
      </c>
      <c r="Y140" s="9">
        <v>2665.62</v>
      </c>
    </row>
    <row r="141" spans="1:25" x14ac:dyDescent="0.2">
      <c r="A141" t="s">
        <v>662</v>
      </c>
      <c r="B141" s="9">
        <v>6560</v>
      </c>
      <c r="C141" s="9">
        <v>-2253.7199999999998</v>
      </c>
      <c r="D141" s="9">
        <v>4306.28</v>
      </c>
      <c r="E141" s="9">
        <v>617.57000000000005</v>
      </c>
      <c r="F141" s="9">
        <v>617.57000000000005</v>
      </c>
      <c r="G141" s="9">
        <v>3688.71</v>
      </c>
      <c r="T141" s="9">
        <v>6560</v>
      </c>
      <c r="U141" s="9">
        <v>-2253.7199999999998</v>
      </c>
      <c r="V141" s="9">
        <v>4306.28</v>
      </c>
      <c r="W141" s="9">
        <v>617.57000000000005</v>
      </c>
      <c r="X141" s="9">
        <v>617.57000000000005</v>
      </c>
      <c r="Y141" s="9">
        <v>3688.71</v>
      </c>
    </row>
    <row r="142" spans="1:25" x14ac:dyDescent="0.2">
      <c r="A142" t="s">
        <v>661</v>
      </c>
      <c r="B142" s="9">
        <v>369570</v>
      </c>
      <c r="C142" s="9">
        <v>0</v>
      </c>
      <c r="D142" s="9">
        <v>369570</v>
      </c>
      <c r="E142" s="9">
        <v>213370.04</v>
      </c>
      <c r="F142" s="9">
        <v>213637.3</v>
      </c>
      <c r="G142" s="9">
        <v>155932.70000000001</v>
      </c>
      <c r="H142" s="9">
        <v>484350</v>
      </c>
      <c r="I142" s="9">
        <v>0</v>
      </c>
      <c r="J142" s="9">
        <v>484350</v>
      </c>
      <c r="K142" s="9">
        <v>468616.26</v>
      </c>
      <c r="L142" s="9">
        <v>472212.17</v>
      </c>
      <c r="M142" s="9">
        <v>12137.83</v>
      </c>
      <c r="N142" s="9">
        <v>450430</v>
      </c>
      <c r="O142" s="9">
        <v>0</v>
      </c>
      <c r="P142" s="9">
        <v>450430</v>
      </c>
      <c r="Q142" s="9">
        <v>419495.32</v>
      </c>
      <c r="R142" s="9">
        <v>418343.32</v>
      </c>
      <c r="S142" s="9">
        <v>32086.68</v>
      </c>
      <c r="T142" s="9">
        <v>1304350</v>
      </c>
      <c r="U142" s="9">
        <v>0</v>
      </c>
      <c r="V142" s="9">
        <v>1304350</v>
      </c>
      <c r="W142" s="9">
        <v>1101481.6200000001</v>
      </c>
      <c r="X142" s="9">
        <v>1104192.79</v>
      </c>
      <c r="Y142" s="9">
        <v>200157.21</v>
      </c>
    </row>
    <row r="143" spans="1:25" x14ac:dyDescent="0.2">
      <c r="A143" t="s">
        <v>660</v>
      </c>
      <c r="B143" s="9">
        <v>17503.400000000001</v>
      </c>
      <c r="C143" s="9">
        <v>-368.84</v>
      </c>
      <c r="D143" s="9">
        <v>17134.560000000001</v>
      </c>
      <c r="E143" s="9">
        <v>12167.81</v>
      </c>
      <c r="F143" s="9">
        <v>12167.81</v>
      </c>
      <c r="G143" s="9">
        <v>4966.75</v>
      </c>
      <c r="H143" s="9">
        <v>15796.2</v>
      </c>
      <c r="I143" s="9">
        <v>0</v>
      </c>
      <c r="J143" s="9">
        <v>15796.2</v>
      </c>
      <c r="K143" s="9">
        <v>14979.45</v>
      </c>
      <c r="L143" s="9">
        <v>14979.45</v>
      </c>
      <c r="M143" s="9">
        <v>816.75</v>
      </c>
      <c r="N143" s="9">
        <v>16157.96</v>
      </c>
      <c r="O143" s="9">
        <v>0</v>
      </c>
      <c r="P143" s="9">
        <v>16157.96</v>
      </c>
      <c r="Q143" s="9">
        <v>61699.17</v>
      </c>
      <c r="R143" s="9">
        <v>61699.17</v>
      </c>
      <c r="S143" s="9">
        <v>-45541.21</v>
      </c>
      <c r="T143" s="9">
        <v>49457.560000000005</v>
      </c>
      <c r="U143" s="9">
        <v>-368.84</v>
      </c>
      <c r="V143" s="9">
        <v>49088.72</v>
      </c>
      <c r="W143" s="9">
        <v>88846.43</v>
      </c>
      <c r="X143" s="9">
        <v>88846.43</v>
      </c>
      <c r="Y143" s="9">
        <v>-39757.71</v>
      </c>
    </row>
    <row r="144" spans="1:25" x14ac:dyDescent="0.2">
      <c r="A144" t="s">
        <v>659</v>
      </c>
      <c r="B144" s="9">
        <v>76980</v>
      </c>
      <c r="C144" s="9">
        <v>-13172.85</v>
      </c>
      <c r="D144" s="9">
        <v>63807.15</v>
      </c>
      <c r="E144" s="9">
        <v>42622.5</v>
      </c>
      <c r="F144" s="9">
        <v>42622.5</v>
      </c>
      <c r="G144" s="9">
        <v>21184.65</v>
      </c>
      <c r="H144" s="9">
        <v>79800</v>
      </c>
      <c r="I144" s="9">
        <v>0</v>
      </c>
      <c r="J144" s="9">
        <v>79800</v>
      </c>
      <c r="K144" s="9">
        <v>66364.479999999996</v>
      </c>
      <c r="L144" s="9">
        <v>66364.479999999996</v>
      </c>
      <c r="M144" s="9">
        <v>13435.52</v>
      </c>
      <c r="N144" s="9">
        <v>126640</v>
      </c>
      <c r="O144" s="9">
        <v>0</v>
      </c>
      <c r="P144" s="9">
        <v>126640</v>
      </c>
      <c r="Q144" s="9">
        <v>70044.78</v>
      </c>
      <c r="R144" s="9">
        <v>70044.78</v>
      </c>
      <c r="S144" s="9">
        <v>56595.22</v>
      </c>
      <c r="T144" s="9">
        <v>283420</v>
      </c>
      <c r="U144" s="9">
        <v>-13172.85</v>
      </c>
      <c r="V144" s="9">
        <v>270247.15000000002</v>
      </c>
      <c r="W144" s="9">
        <v>179031.76</v>
      </c>
      <c r="X144" s="9">
        <v>179031.76</v>
      </c>
      <c r="Y144" s="9">
        <v>91215.39</v>
      </c>
    </row>
    <row r="145" spans="1:25" x14ac:dyDescent="0.2">
      <c r="A145" t="s">
        <v>658</v>
      </c>
      <c r="B145" s="9">
        <v>17000</v>
      </c>
      <c r="C145" s="9">
        <v>0</v>
      </c>
      <c r="D145" s="9">
        <v>17000</v>
      </c>
      <c r="E145" s="9">
        <v>15892.67</v>
      </c>
      <c r="F145" s="9">
        <v>15892.67</v>
      </c>
      <c r="G145" s="9">
        <v>1107.33</v>
      </c>
      <c r="H145" s="9">
        <v>25700</v>
      </c>
      <c r="I145" s="9">
        <v>0</v>
      </c>
      <c r="J145" s="9">
        <v>25700</v>
      </c>
      <c r="K145" s="9">
        <v>25033.77</v>
      </c>
      <c r="L145" s="9">
        <v>25033.77</v>
      </c>
      <c r="M145" s="9">
        <v>666.23</v>
      </c>
      <c r="N145" s="9">
        <v>26700</v>
      </c>
      <c r="O145" s="9">
        <v>-617.79</v>
      </c>
      <c r="P145" s="9">
        <v>26082.21</v>
      </c>
      <c r="Q145" s="9">
        <v>17259.27</v>
      </c>
      <c r="R145" s="9">
        <v>17259.27</v>
      </c>
      <c r="S145" s="9">
        <v>8822.94</v>
      </c>
      <c r="T145" s="9">
        <v>69400</v>
      </c>
      <c r="U145" s="9">
        <v>-617.79</v>
      </c>
      <c r="V145" s="9">
        <v>68782.209999999992</v>
      </c>
      <c r="W145" s="9">
        <v>58185.710000000006</v>
      </c>
      <c r="X145" s="9">
        <v>58185.710000000006</v>
      </c>
      <c r="Y145" s="9">
        <v>10596.5</v>
      </c>
    </row>
    <row r="146" spans="1:25" x14ac:dyDescent="0.2">
      <c r="A146" t="s">
        <v>657</v>
      </c>
      <c r="B146" s="9">
        <v>2751.97</v>
      </c>
      <c r="C146" s="9">
        <v>0</v>
      </c>
      <c r="D146" s="9">
        <v>2751.97</v>
      </c>
      <c r="E146" s="9">
        <v>2549.21</v>
      </c>
      <c r="F146" s="9">
        <v>2549.21</v>
      </c>
      <c r="G146" s="9">
        <v>202.76</v>
      </c>
      <c r="H146" s="9">
        <v>2995.57</v>
      </c>
      <c r="I146" s="9">
        <v>0</v>
      </c>
      <c r="J146" s="9">
        <v>2995.57</v>
      </c>
      <c r="K146" s="9">
        <v>2790.89</v>
      </c>
      <c r="L146" s="9">
        <v>2790.89</v>
      </c>
      <c r="M146" s="9">
        <v>204.68</v>
      </c>
      <c r="N146" s="9">
        <v>3103.23</v>
      </c>
      <c r="O146" s="9">
        <v>0</v>
      </c>
      <c r="P146" s="9">
        <v>3103.23</v>
      </c>
      <c r="Q146" s="9">
        <v>2511.0300000000002</v>
      </c>
      <c r="R146" s="9">
        <v>2511.0300000000002</v>
      </c>
      <c r="S146" s="9">
        <v>592.20000000000005</v>
      </c>
      <c r="T146" s="9">
        <v>8850.77</v>
      </c>
      <c r="U146" s="9">
        <v>0</v>
      </c>
      <c r="V146" s="9">
        <v>8850.77</v>
      </c>
      <c r="W146" s="9">
        <v>7851.130000000001</v>
      </c>
      <c r="X146" s="9">
        <v>7851.130000000001</v>
      </c>
      <c r="Y146" s="9">
        <v>999.6400000000001</v>
      </c>
    </row>
    <row r="147" spans="1:25" x14ac:dyDescent="0.2">
      <c r="A147" t="s">
        <v>656</v>
      </c>
      <c r="B147" s="9">
        <v>15035</v>
      </c>
      <c r="C147" s="9">
        <v>0</v>
      </c>
      <c r="D147" s="9">
        <v>15035</v>
      </c>
      <c r="E147" s="9">
        <v>13396.24</v>
      </c>
      <c r="F147" s="9">
        <v>13396.24</v>
      </c>
      <c r="G147" s="9">
        <v>1638.76</v>
      </c>
      <c r="H147" s="9">
        <v>15035</v>
      </c>
      <c r="I147" s="9">
        <v>0</v>
      </c>
      <c r="J147" s="9">
        <v>15035</v>
      </c>
      <c r="K147" s="9">
        <v>12887.42</v>
      </c>
      <c r="L147" s="9">
        <v>12887.42</v>
      </c>
      <c r="M147" s="9">
        <v>2147.58</v>
      </c>
      <c r="N147" s="9">
        <v>16500</v>
      </c>
      <c r="O147" s="9">
        <v>617.79</v>
      </c>
      <c r="P147" s="9">
        <v>17117.79</v>
      </c>
      <c r="Q147" s="9">
        <v>16776.79</v>
      </c>
      <c r="R147" s="9">
        <v>16776.79</v>
      </c>
      <c r="S147" s="9">
        <v>341</v>
      </c>
      <c r="T147" s="9">
        <v>46570</v>
      </c>
      <c r="U147" s="9">
        <v>617.79</v>
      </c>
      <c r="V147" s="9">
        <v>47187.79</v>
      </c>
      <c r="W147" s="9">
        <v>43060.45</v>
      </c>
      <c r="X147" s="9">
        <v>43060.45</v>
      </c>
      <c r="Y147" s="9">
        <v>4127.34</v>
      </c>
    </row>
    <row r="148" spans="1:25" x14ac:dyDescent="0.2">
      <c r="A148" t="s">
        <v>655</v>
      </c>
      <c r="B148" s="9">
        <v>66249.600000000006</v>
      </c>
      <c r="C148" s="9">
        <v>0</v>
      </c>
      <c r="D148" s="9">
        <v>66249.600000000006</v>
      </c>
      <c r="E148" s="9">
        <v>61753.45</v>
      </c>
      <c r="F148" s="9">
        <v>61753.45</v>
      </c>
      <c r="G148" s="9">
        <v>4496.1499999999996</v>
      </c>
      <c r="H148" s="9">
        <v>66249.600000000006</v>
      </c>
      <c r="I148" s="9">
        <v>0</v>
      </c>
      <c r="J148" s="9">
        <v>66249.600000000006</v>
      </c>
      <c r="K148" s="9">
        <v>61753.41</v>
      </c>
      <c r="L148" s="9">
        <v>61753.41</v>
      </c>
      <c r="M148" s="9">
        <v>4496.1899999999996</v>
      </c>
      <c r="N148" s="9">
        <v>67629.8</v>
      </c>
      <c r="O148" s="9">
        <v>0</v>
      </c>
      <c r="P148" s="9">
        <v>67629.8</v>
      </c>
      <c r="Q148" s="9">
        <v>55643.31</v>
      </c>
      <c r="R148" s="9">
        <v>55643.31</v>
      </c>
      <c r="S148" s="9">
        <v>11986.49</v>
      </c>
      <c r="T148" s="9">
        <v>200129</v>
      </c>
      <c r="U148" s="9">
        <v>0</v>
      </c>
      <c r="V148" s="9">
        <v>200129</v>
      </c>
      <c r="W148" s="9">
        <v>179150.16999999998</v>
      </c>
      <c r="X148" s="9">
        <v>179150.16999999998</v>
      </c>
      <c r="Y148" s="9">
        <v>20978.83</v>
      </c>
    </row>
    <row r="149" spans="1:25" x14ac:dyDescent="0.2">
      <c r="A149" t="s">
        <v>654</v>
      </c>
      <c r="B149" s="9">
        <v>13420</v>
      </c>
      <c r="C149" s="9">
        <v>-6170</v>
      </c>
      <c r="D149" s="9">
        <v>7250</v>
      </c>
      <c r="E149" s="9">
        <v>4736.17</v>
      </c>
      <c r="F149" s="9">
        <v>4736.17</v>
      </c>
      <c r="G149" s="9">
        <v>2513.83</v>
      </c>
      <c r="H149" s="9">
        <v>5750</v>
      </c>
      <c r="I149" s="9">
        <v>0</v>
      </c>
      <c r="J149" s="9">
        <v>5750</v>
      </c>
      <c r="K149" s="9">
        <v>3262.19</v>
      </c>
      <c r="L149" s="9">
        <v>3262.19</v>
      </c>
      <c r="M149" s="9">
        <v>2487.81</v>
      </c>
      <c r="N149" s="9">
        <v>12567.49</v>
      </c>
      <c r="O149" s="9">
        <v>-315.3</v>
      </c>
      <c r="P149" s="9">
        <v>12252.19</v>
      </c>
      <c r="Q149" s="9">
        <v>10690.94</v>
      </c>
      <c r="R149" s="9">
        <v>10690.94</v>
      </c>
      <c r="S149" s="9">
        <v>1561.25</v>
      </c>
      <c r="T149" s="9">
        <v>31737.489999999998</v>
      </c>
      <c r="U149" s="9">
        <v>-6485.3</v>
      </c>
      <c r="V149" s="9">
        <v>25252.190000000002</v>
      </c>
      <c r="W149" s="9">
        <v>18689.300000000003</v>
      </c>
      <c r="X149" s="9">
        <v>18689.300000000003</v>
      </c>
      <c r="Y149" s="9">
        <v>6562.8899999999994</v>
      </c>
    </row>
    <row r="150" spans="1:25" x14ac:dyDescent="0.2">
      <c r="A150" t="s">
        <v>653</v>
      </c>
      <c r="B150" s="9">
        <v>6211.23</v>
      </c>
      <c r="C150" s="9">
        <v>0</v>
      </c>
      <c r="D150" s="9">
        <v>6211.23</v>
      </c>
      <c r="E150" s="9">
        <v>5735.2</v>
      </c>
      <c r="F150" s="9">
        <v>5735.2</v>
      </c>
      <c r="G150" s="9">
        <v>476.03</v>
      </c>
      <c r="H150" s="9">
        <v>6086.81</v>
      </c>
      <c r="I150" s="9">
        <v>-84</v>
      </c>
      <c r="J150" s="9">
        <v>6002.81</v>
      </c>
      <c r="K150" s="9">
        <v>5661.06</v>
      </c>
      <c r="L150" s="9">
        <v>5661.06</v>
      </c>
      <c r="M150" s="9">
        <v>341.75</v>
      </c>
      <c r="N150" s="9">
        <v>6253.18</v>
      </c>
      <c r="O150" s="9">
        <v>0</v>
      </c>
      <c r="P150" s="9">
        <v>6253.18</v>
      </c>
      <c r="Q150" s="9">
        <v>4919.62</v>
      </c>
      <c r="R150" s="9">
        <v>4919.62</v>
      </c>
      <c r="S150" s="9">
        <v>1333.56</v>
      </c>
      <c r="T150" s="9">
        <v>18551.22</v>
      </c>
      <c r="U150" s="9">
        <v>-84</v>
      </c>
      <c r="V150" s="9">
        <v>18467.22</v>
      </c>
      <c r="W150" s="9">
        <v>16315.880000000001</v>
      </c>
      <c r="X150" s="9">
        <v>16315.880000000001</v>
      </c>
      <c r="Y150" s="9">
        <v>2151.34</v>
      </c>
    </row>
    <row r="151" spans="1:25" x14ac:dyDescent="0.2">
      <c r="A151" t="s">
        <v>652</v>
      </c>
      <c r="B151" s="9">
        <v>6170</v>
      </c>
      <c r="C151" s="9">
        <v>0</v>
      </c>
      <c r="D151" s="9">
        <v>6170</v>
      </c>
      <c r="E151" s="9">
        <v>2153</v>
      </c>
      <c r="F151" s="9">
        <v>2153</v>
      </c>
      <c r="G151" s="9">
        <v>4017</v>
      </c>
      <c r="H151" s="9">
        <v>6642</v>
      </c>
      <c r="I151" s="9">
        <v>-3000</v>
      </c>
      <c r="J151" s="9">
        <v>3642</v>
      </c>
      <c r="K151" s="9">
        <v>0</v>
      </c>
      <c r="L151" s="9">
        <v>0</v>
      </c>
      <c r="M151" s="9">
        <v>3642</v>
      </c>
      <c r="N151" s="9">
        <v>0</v>
      </c>
      <c r="O151" s="9">
        <v>280</v>
      </c>
      <c r="P151" s="9">
        <v>280</v>
      </c>
      <c r="Q151" s="9">
        <v>280</v>
      </c>
      <c r="R151" s="9">
        <v>280</v>
      </c>
      <c r="S151" s="9">
        <v>0</v>
      </c>
      <c r="T151" s="9">
        <v>12812</v>
      </c>
      <c r="U151" s="9">
        <v>-2720</v>
      </c>
      <c r="V151" s="9">
        <v>10092</v>
      </c>
      <c r="W151" s="9">
        <v>2433</v>
      </c>
      <c r="X151" s="9">
        <v>2433</v>
      </c>
      <c r="Y151" s="9">
        <v>7659</v>
      </c>
    </row>
    <row r="152" spans="1:25" x14ac:dyDescent="0.2">
      <c r="A152" t="s">
        <v>651</v>
      </c>
      <c r="B152" s="9">
        <v>202239.71</v>
      </c>
      <c r="C152" s="9">
        <v>6170</v>
      </c>
      <c r="D152" s="9">
        <v>208409.71</v>
      </c>
      <c r="E152" s="9">
        <v>197940.77</v>
      </c>
      <c r="F152" s="9">
        <v>197940.52</v>
      </c>
      <c r="G152" s="9">
        <v>10469.19</v>
      </c>
      <c r="H152" s="9">
        <v>204993.99</v>
      </c>
      <c r="I152" s="9">
        <v>0</v>
      </c>
      <c r="J152" s="9">
        <v>204993.99</v>
      </c>
      <c r="K152" s="9">
        <v>198918.69</v>
      </c>
      <c r="L152" s="9">
        <v>198918.69</v>
      </c>
      <c r="M152" s="9">
        <v>6075.3</v>
      </c>
      <c r="N152" s="9">
        <v>210760.48</v>
      </c>
      <c r="O152" s="9">
        <v>-280</v>
      </c>
      <c r="P152" s="9">
        <v>210480.48</v>
      </c>
      <c r="Q152" s="9">
        <v>164728.07</v>
      </c>
      <c r="R152" s="9">
        <v>164728.07</v>
      </c>
      <c r="S152" s="9">
        <v>45752.41</v>
      </c>
      <c r="T152" s="9">
        <v>617994.17999999993</v>
      </c>
      <c r="U152" s="9">
        <v>5890</v>
      </c>
      <c r="V152" s="9">
        <v>623884.17999999993</v>
      </c>
      <c r="W152" s="9">
        <v>561587.53</v>
      </c>
      <c r="X152" s="9">
        <v>561587.28</v>
      </c>
      <c r="Y152" s="9">
        <v>62296.900000000009</v>
      </c>
    </row>
    <row r="153" spans="1:25" x14ac:dyDescent="0.2">
      <c r="A153" t="s">
        <v>650</v>
      </c>
      <c r="B153" s="9">
        <v>26250</v>
      </c>
      <c r="C153" s="9">
        <v>0</v>
      </c>
      <c r="D153" s="9">
        <v>26250</v>
      </c>
      <c r="E153" s="9">
        <v>23126.12</v>
      </c>
      <c r="F153" s="9">
        <v>23126.12</v>
      </c>
      <c r="G153" s="9">
        <v>3123.88</v>
      </c>
      <c r="H153" s="9">
        <v>39375</v>
      </c>
      <c r="I153" s="9">
        <v>-3706.42</v>
      </c>
      <c r="J153" s="9">
        <v>35668.58</v>
      </c>
      <c r="K153" s="9">
        <v>27855.119999999999</v>
      </c>
      <c r="L153" s="9">
        <v>27855.119999999999</v>
      </c>
      <c r="M153" s="9">
        <v>7813.46</v>
      </c>
      <c r="N153" s="9">
        <v>39375</v>
      </c>
      <c r="O153" s="9">
        <v>-2136.75</v>
      </c>
      <c r="P153" s="9">
        <v>37238.25</v>
      </c>
      <c r="Q153" s="9">
        <v>34666.76</v>
      </c>
      <c r="R153" s="9">
        <v>34881.279999999999</v>
      </c>
      <c r="S153" s="9">
        <v>2356.9699999999998</v>
      </c>
      <c r="T153" s="9">
        <v>105000</v>
      </c>
      <c r="U153" s="9">
        <v>-5843.17</v>
      </c>
      <c r="V153" s="9">
        <v>99156.83</v>
      </c>
      <c r="W153" s="9">
        <v>85648</v>
      </c>
      <c r="X153" s="9">
        <v>85862.51999999999</v>
      </c>
      <c r="Y153" s="9">
        <v>13294.31</v>
      </c>
    </row>
    <row r="154" spans="1:25" x14ac:dyDescent="0.2">
      <c r="A154" t="s">
        <v>649</v>
      </c>
      <c r="B154" s="9">
        <v>1017.24</v>
      </c>
      <c r="C154" s="9">
        <v>-68.209999999999994</v>
      </c>
      <c r="D154" s="9">
        <v>949.03</v>
      </c>
      <c r="E154" s="9">
        <v>798.4</v>
      </c>
      <c r="F154" s="9">
        <v>798.4</v>
      </c>
      <c r="G154" s="9">
        <v>150.63</v>
      </c>
      <c r="H154" s="9">
        <v>1525.86</v>
      </c>
      <c r="I154" s="9">
        <v>0</v>
      </c>
      <c r="J154" s="9">
        <v>1525.86</v>
      </c>
      <c r="K154" s="9">
        <v>1164.4100000000001</v>
      </c>
      <c r="L154" s="9">
        <v>1164.4100000000001</v>
      </c>
      <c r="M154" s="9">
        <v>361.45</v>
      </c>
      <c r="N154" s="9">
        <v>1546.02</v>
      </c>
      <c r="O154" s="9">
        <v>0</v>
      </c>
      <c r="P154" s="9">
        <v>1546.02</v>
      </c>
      <c r="Q154" s="9">
        <v>1409.48</v>
      </c>
      <c r="R154" s="9">
        <v>1409.48</v>
      </c>
      <c r="S154" s="9">
        <v>136.54</v>
      </c>
      <c r="T154" s="9">
        <v>4089.12</v>
      </c>
      <c r="U154" s="9">
        <v>-68.209999999999994</v>
      </c>
      <c r="V154" s="9">
        <v>4020.91</v>
      </c>
      <c r="W154" s="9">
        <v>3372.29</v>
      </c>
      <c r="X154" s="9">
        <v>3372.29</v>
      </c>
      <c r="Y154" s="9">
        <v>648.61999999999989</v>
      </c>
    </row>
    <row r="155" spans="1:25" x14ac:dyDescent="0.2">
      <c r="A155" t="s">
        <v>648</v>
      </c>
      <c r="B155" s="9">
        <v>10080</v>
      </c>
      <c r="C155" s="9">
        <v>-2436</v>
      </c>
      <c r="D155" s="9">
        <v>7644</v>
      </c>
      <c r="E155" s="9">
        <v>5388.11</v>
      </c>
      <c r="F155" s="9">
        <v>5388.11</v>
      </c>
      <c r="G155" s="9">
        <v>2255.89</v>
      </c>
      <c r="H155" s="9">
        <v>15120</v>
      </c>
      <c r="I155" s="9">
        <v>3706.42</v>
      </c>
      <c r="J155" s="9">
        <v>18826.419999999998</v>
      </c>
      <c r="K155" s="9">
        <v>13731.06</v>
      </c>
      <c r="L155" s="9">
        <v>13731.06</v>
      </c>
      <c r="M155" s="9">
        <v>5095.3599999999997</v>
      </c>
      <c r="N155" s="9">
        <v>15840</v>
      </c>
      <c r="O155" s="9">
        <v>2136.75</v>
      </c>
      <c r="P155" s="9">
        <v>17976.75</v>
      </c>
      <c r="Q155" s="9">
        <v>15672.25</v>
      </c>
      <c r="R155" s="9">
        <v>15672.25</v>
      </c>
      <c r="S155" s="9">
        <v>2304.5</v>
      </c>
      <c r="T155" s="9">
        <v>41040</v>
      </c>
      <c r="U155" s="9">
        <v>3407.17</v>
      </c>
      <c r="V155" s="9">
        <v>44447.17</v>
      </c>
      <c r="W155" s="9">
        <v>34791.42</v>
      </c>
      <c r="X155" s="9">
        <v>34791.42</v>
      </c>
      <c r="Y155" s="9">
        <v>9655.75</v>
      </c>
    </row>
    <row r="156" spans="1:25" x14ac:dyDescent="0.2">
      <c r="A156" t="s">
        <v>647</v>
      </c>
      <c r="B156" s="9">
        <v>31800</v>
      </c>
      <c r="C156" s="9">
        <v>0</v>
      </c>
      <c r="D156" s="9">
        <v>31800</v>
      </c>
      <c r="E156" s="9">
        <v>12015.84</v>
      </c>
      <c r="F156" s="9">
        <v>12015.84</v>
      </c>
      <c r="G156" s="9">
        <v>19784.16</v>
      </c>
      <c r="H156" s="9">
        <v>28000</v>
      </c>
      <c r="I156" s="9">
        <v>0</v>
      </c>
      <c r="J156" s="9">
        <v>28000</v>
      </c>
      <c r="K156" s="9">
        <v>12708.19</v>
      </c>
      <c r="L156" s="9">
        <v>12708.19</v>
      </c>
      <c r="M156" s="9">
        <v>15291.81</v>
      </c>
      <c r="N156" s="9">
        <v>38000</v>
      </c>
      <c r="O156" s="9">
        <v>0</v>
      </c>
      <c r="P156" s="9">
        <v>38000</v>
      </c>
      <c r="Q156" s="9">
        <v>26443.86</v>
      </c>
      <c r="R156" s="9">
        <v>26443.86</v>
      </c>
      <c r="S156" s="9">
        <v>11556.14</v>
      </c>
      <c r="T156" s="9">
        <v>97800</v>
      </c>
      <c r="U156" s="9">
        <v>0</v>
      </c>
      <c r="V156" s="9">
        <v>97800</v>
      </c>
      <c r="W156" s="9">
        <v>51167.89</v>
      </c>
      <c r="X156" s="9">
        <v>51167.89</v>
      </c>
      <c r="Y156" s="9">
        <v>46632.11</v>
      </c>
    </row>
    <row r="157" spans="1:25" x14ac:dyDescent="0.2">
      <c r="A157" t="s">
        <v>646</v>
      </c>
      <c r="B157" s="9">
        <v>890.4</v>
      </c>
      <c r="C157" s="9">
        <v>0</v>
      </c>
      <c r="D157" s="9">
        <v>890.4</v>
      </c>
      <c r="E157" s="9">
        <v>336.45</v>
      </c>
      <c r="F157" s="9">
        <v>336.45</v>
      </c>
      <c r="G157" s="9">
        <v>553.95000000000005</v>
      </c>
      <c r="H157" s="9">
        <v>784</v>
      </c>
      <c r="I157" s="9">
        <v>0</v>
      </c>
      <c r="J157" s="9">
        <v>784</v>
      </c>
      <c r="K157" s="9">
        <v>355.83</v>
      </c>
      <c r="L157" s="9">
        <v>355.83</v>
      </c>
      <c r="M157" s="9">
        <v>428.17</v>
      </c>
      <c r="N157" s="9">
        <v>1064</v>
      </c>
      <c r="O157" s="9">
        <v>0</v>
      </c>
      <c r="P157" s="9">
        <v>1064</v>
      </c>
      <c r="Q157" s="9">
        <v>740.45</v>
      </c>
      <c r="R157" s="9">
        <v>740.45</v>
      </c>
      <c r="S157" s="9">
        <v>323.55</v>
      </c>
      <c r="T157" s="9">
        <v>2738.4</v>
      </c>
      <c r="U157" s="9">
        <v>0</v>
      </c>
      <c r="V157" s="9">
        <v>2738.4</v>
      </c>
      <c r="W157" s="9">
        <v>1432.73</v>
      </c>
      <c r="X157" s="9">
        <v>1432.73</v>
      </c>
      <c r="Y157" s="9">
        <v>1305.67</v>
      </c>
    </row>
    <row r="158" spans="1:25" x14ac:dyDescent="0.2">
      <c r="A158" t="s">
        <v>645</v>
      </c>
      <c r="B158" s="9">
        <v>154486</v>
      </c>
      <c r="C158" s="9">
        <v>0</v>
      </c>
      <c r="D158" s="9">
        <v>154486</v>
      </c>
      <c r="E158" s="9">
        <v>49318.23</v>
      </c>
      <c r="F158" s="9">
        <v>49318.23</v>
      </c>
      <c r="G158" s="9">
        <v>105167.77</v>
      </c>
      <c r="H158" s="9">
        <v>184486</v>
      </c>
      <c r="I158" s="9">
        <v>-19000</v>
      </c>
      <c r="J158" s="9">
        <v>165486</v>
      </c>
      <c r="K158" s="9">
        <v>102088.42</v>
      </c>
      <c r="L158" s="9">
        <v>103261.1</v>
      </c>
      <c r="M158" s="9">
        <v>62224.9</v>
      </c>
      <c r="N158" s="9">
        <v>175236</v>
      </c>
      <c r="O158" s="9">
        <v>-137.81</v>
      </c>
      <c r="P158" s="9">
        <v>175098.19</v>
      </c>
      <c r="Q158" s="9">
        <v>154530.89000000001</v>
      </c>
      <c r="R158" s="9">
        <v>153358.21</v>
      </c>
      <c r="S158" s="9">
        <v>21739.98</v>
      </c>
      <c r="T158" s="9">
        <v>514208</v>
      </c>
      <c r="U158" s="9">
        <v>-19137.810000000001</v>
      </c>
      <c r="V158" s="9">
        <v>495070.19</v>
      </c>
      <c r="W158" s="9">
        <v>305937.54000000004</v>
      </c>
      <c r="X158" s="9">
        <v>305937.54000000004</v>
      </c>
      <c r="Y158" s="9">
        <v>189132.65000000002</v>
      </c>
    </row>
    <row r="159" spans="1:25" x14ac:dyDescent="0.2">
      <c r="A159" t="s">
        <v>644</v>
      </c>
      <c r="B159" s="9">
        <v>5397.7</v>
      </c>
      <c r="C159" s="9">
        <v>-84.61</v>
      </c>
      <c r="D159" s="9">
        <v>5313.09</v>
      </c>
      <c r="E159" s="9">
        <v>2198.88</v>
      </c>
      <c r="F159" s="9">
        <v>2198.88</v>
      </c>
      <c r="G159" s="9">
        <v>3114.21</v>
      </c>
      <c r="H159" s="9">
        <v>6237.7</v>
      </c>
      <c r="I159" s="9">
        <v>-812</v>
      </c>
      <c r="J159" s="9">
        <v>5425.7</v>
      </c>
      <c r="K159" s="9">
        <v>3511.68</v>
      </c>
      <c r="L159" s="9">
        <v>3511.68</v>
      </c>
      <c r="M159" s="9">
        <v>1914.02</v>
      </c>
      <c r="N159" s="9">
        <v>5978.66</v>
      </c>
      <c r="O159" s="9">
        <v>0</v>
      </c>
      <c r="P159" s="9">
        <v>5978.66</v>
      </c>
      <c r="Q159" s="9">
        <v>5402.81</v>
      </c>
      <c r="R159" s="9">
        <v>5402.81</v>
      </c>
      <c r="S159" s="9">
        <v>575.85</v>
      </c>
      <c r="T159" s="9">
        <v>17614.059999999998</v>
      </c>
      <c r="U159" s="9">
        <v>-896.61</v>
      </c>
      <c r="V159" s="9">
        <v>16717.45</v>
      </c>
      <c r="W159" s="9">
        <v>11113.369999999999</v>
      </c>
      <c r="X159" s="9">
        <v>11113.369999999999</v>
      </c>
      <c r="Y159" s="9">
        <v>5604.08</v>
      </c>
    </row>
    <row r="160" spans="1:25" x14ac:dyDescent="0.2">
      <c r="A160" t="s">
        <v>643</v>
      </c>
      <c r="B160" s="9">
        <v>38289</v>
      </c>
      <c r="C160" s="9">
        <v>-3021.64</v>
      </c>
      <c r="D160" s="9">
        <v>35267.360000000001</v>
      </c>
      <c r="E160" s="9">
        <v>29213.41</v>
      </c>
      <c r="F160" s="9">
        <v>29213.41</v>
      </c>
      <c r="G160" s="9">
        <v>6053.95</v>
      </c>
      <c r="H160" s="9">
        <v>38289</v>
      </c>
      <c r="I160" s="9">
        <v>-10000</v>
      </c>
      <c r="J160" s="9">
        <v>28289</v>
      </c>
      <c r="K160" s="9">
        <v>23328.84</v>
      </c>
      <c r="L160" s="9">
        <v>23328.84</v>
      </c>
      <c r="M160" s="9">
        <v>4960.16</v>
      </c>
      <c r="N160" s="9">
        <v>38287.5</v>
      </c>
      <c r="O160" s="9">
        <v>137.81</v>
      </c>
      <c r="P160" s="9">
        <v>38425.31</v>
      </c>
      <c r="Q160" s="9">
        <v>38425.31</v>
      </c>
      <c r="R160" s="9">
        <v>38425.31</v>
      </c>
      <c r="S160" s="9">
        <v>0</v>
      </c>
      <c r="T160" s="9">
        <v>114865.5</v>
      </c>
      <c r="U160" s="9">
        <v>-12883.83</v>
      </c>
      <c r="V160" s="9">
        <v>101981.67</v>
      </c>
      <c r="W160" s="9">
        <v>90967.56</v>
      </c>
      <c r="X160" s="9">
        <v>90967.56</v>
      </c>
      <c r="Y160" s="9">
        <v>11014.11</v>
      </c>
    </row>
    <row r="161" spans="1:25" x14ac:dyDescent="0.2">
      <c r="A161" t="s">
        <v>642</v>
      </c>
      <c r="B161" s="9">
        <v>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</row>
    <row r="162" spans="1:25" x14ac:dyDescent="0.2">
      <c r="A162" t="s">
        <v>641</v>
      </c>
      <c r="B162" s="9">
        <v>174500</v>
      </c>
      <c r="C162" s="9">
        <v>0</v>
      </c>
      <c r="D162" s="9">
        <v>174500</v>
      </c>
      <c r="E162" s="9">
        <v>51736.67</v>
      </c>
      <c r="F162" s="9">
        <v>51736.67</v>
      </c>
      <c r="G162" s="9">
        <v>122763.33</v>
      </c>
      <c r="H162" s="9">
        <v>176000</v>
      </c>
      <c r="I162" s="9">
        <v>5107.01</v>
      </c>
      <c r="J162" s="9">
        <v>181107.01</v>
      </c>
      <c r="K162" s="9">
        <v>182209.28</v>
      </c>
      <c r="L162" s="9">
        <v>182209.28</v>
      </c>
      <c r="M162" s="9">
        <v>-1102.27</v>
      </c>
      <c r="N162" s="9">
        <v>176500</v>
      </c>
      <c r="O162" s="9">
        <v>0</v>
      </c>
      <c r="P162" s="9">
        <v>176500</v>
      </c>
      <c r="Q162" s="9">
        <v>170420.83</v>
      </c>
      <c r="R162" s="9">
        <v>170560.85</v>
      </c>
      <c r="S162" s="9">
        <v>5939.15</v>
      </c>
      <c r="T162" s="9">
        <v>527000</v>
      </c>
      <c r="U162" s="9">
        <v>5107.01</v>
      </c>
      <c r="V162" s="9">
        <v>532107.01</v>
      </c>
      <c r="W162" s="9">
        <v>404366.78</v>
      </c>
      <c r="X162" s="9">
        <v>404506.80000000005</v>
      </c>
      <c r="Y162" s="9">
        <v>127600.20999999999</v>
      </c>
    </row>
    <row r="163" spans="1:25" x14ac:dyDescent="0.2">
      <c r="A163" t="s">
        <v>640</v>
      </c>
      <c r="B163" s="9">
        <v>5602.8</v>
      </c>
      <c r="C163" s="9">
        <v>-157.24</v>
      </c>
      <c r="D163" s="9">
        <v>5445.56</v>
      </c>
      <c r="E163" s="9">
        <v>1819.7</v>
      </c>
      <c r="F163" s="9">
        <v>1819.7</v>
      </c>
      <c r="G163" s="9">
        <v>3625.86</v>
      </c>
      <c r="H163" s="9">
        <v>6211.13</v>
      </c>
      <c r="I163" s="9">
        <v>-812</v>
      </c>
      <c r="J163" s="9">
        <v>5399.13</v>
      </c>
      <c r="K163" s="9">
        <v>5423.81</v>
      </c>
      <c r="L163" s="9">
        <v>5423.81</v>
      </c>
      <c r="M163" s="9">
        <v>-24.68</v>
      </c>
      <c r="N163" s="9">
        <v>4942</v>
      </c>
      <c r="O163" s="9">
        <v>0</v>
      </c>
      <c r="P163" s="9">
        <v>4942</v>
      </c>
      <c r="Q163" s="9">
        <v>4771.78</v>
      </c>
      <c r="R163" s="9">
        <v>4771.78</v>
      </c>
      <c r="S163" s="9">
        <v>170.22</v>
      </c>
      <c r="T163" s="9">
        <v>16755.93</v>
      </c>
      <c r="U163" s="9">
        <v>-969.24</v>
      </c>
      <c r="V163" s="9">
        <v>15786.69</v>
      </c>
      <c r="W163" s="9">
        <v>12015.29</v>
      </c>
      <c r="X163" s="9">
        <v>12015.29</v>
      </c>
      <c r="Y163" s="9">
        <v>3771.4</v>
      </c>
    </row>
    <row r="164" spans="1:25" x14ac:dyDescent="0.2">
      <c r="A164" t="s">
        <v>639</v>
      </c>
      <c r="B164" s="9">
        <v>25600</v>
      </c>
      <c r="C164" s="9">
        <v>-5615.8</v>
      </c>
      <c r="D164" s="9">
        <v>19984.2</v>
      </c>
      <c r="E164" s="9">
        <v>13252.5</v>
      </c>
      <c r="F164" s="9">
        <v>13252.5</v>
      </c>
      <c r="G164" s="9">
        <v>6731.7</v>
      </c>
      <c r="H164" s="9">
        <v>45826</v>
      </c>
      <c r="I164" s="9">
        <v>-34107.01</v>
      </c>
      <c r="J164" s="9">
        <v>11718.99</v>
      </c>
      <c r="K164" s="9">
        <v>11498.19</v>
      </c>
      <c r="L164" s="9">
        <v>11498.19</v>
      </c>
      <c r="M164" s="9">
        <v>220.8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71426</v>
      </c>
      <c r="U164" s="9">
        <v>-39722.810000000005</v>
      </c>
      <c r="V164" s="9">
        <v>31703.190000000002</v>
      </c>
      <c r="W164" s="9">
        <v>24750.690000000002</v>
      </c>
      <c r="X164" s="9">
        <v>24750.690000000002</v>
      </c>
      <c r="Y164" s="9">
        <v>6952.5</v>
      </c>
    </row>
    <row r="165" spans="1:25" x14ac:dyDescent="0.2">
      <c r="A165" t="s">
        <v>638</v>
      </c>
      <c r="B165" s="9">
        <v>13800</v>
      </c>
      <c r="C165" s="9">
        <v>-688.16</v>
      </c>
      <c r="D165" s="9">
        <v>13111.84</v>
      </c>
      <c r="E165" s="9">
        <v>5891.15</v>
      </c>
      <c r="F165" s="9">
        <v>5891.15</v>
      </c>
      <c r="G165" s="9">
        <v>7220.69</v>
      </c>
      <c r="H165" s="9">
        <v>13800</v>
      </c>
      <c r="I165" s="9">
        <v>0</v>
      </c>
      <c r="J165" s="9">
        <v>13800</v>
      </c>
      <c r="K165" s="9">
        <v>11331.44</v>
      </c>
      <c r="L165" s="9">
        <v>11331.44</v>
      </c>
      <c r="M165" s="9">
        <v>2468.56</v>
      </c>
      <c r="N165" s="9">
        <v>13800</v>
      </c>
      <c r="O165" s="9">
        <v>1200</v>
      </c>
      <c r="P165" s="9">
        <v>15000</v>
      </c>
      <c r="Q165" s="9">
        <v>13596.22</v>
      </c>
      <c r="R165" s="9">
        <v>13596.22</v>
      </c>
      <c r="S165" s="9">
        <v>1403.78</v>
      </c>
      <c r="T165" s="9">
        <v>41400</v>
      </c>
      <c r="U165" s="9">
        <v>511.84000000000003</v>
      </c>
      <c r="V165" s="9">
        <v>41911.839999999997</v>
      </c>
      <c r="W165" s="9">
        <v>30818.809999999998</v>
      </c>
      <c r="X165" s="9">
        <v>30818.809999999998</v>
      </c>
      <c r="Y165" s="9">
        <v>11093.03</v>
      </c>
    </row>
    <row r="166" spans="1:25" x14ac:dyDescent="0.2">
      <c r="A166" t="s">
        <v>637</v>
      </c>
      <c r="B166" s="9">
        <v>2241.39</v>
      </c>
      <c r="C166" s="9">
        <v>0</v>
      </c>
      <c r="D166" s="9">
        <v>2241.39</v>
      </c>
      <c r="E166" s="9">
        <v>2039.22</v>
      </c>
      <c r="F166" s="9">
        <v>2039.22</v>
      </c>
      <c r="G166" s="9">
        <v>202.17</v>
      </c>
      <c r="H166" s="9">
        <v>2241.39</v>
      </c>
      <c r="I166" s="9">
        <v>0</v>
      </c>
      <c r="J166" s="9">
        <v>2241.39</v>
      </c>
      <c r="K166" s="9">
        <v>1546.74</v>
      </c>
      <c r="L166" s="9">
        <v>1546.74</v>
      </c>
      <c r="M166" s="9">
        <v>694.65</v>
      </c>
      <c r="N166" s="9">
        <v>2241.39</v>
      </c>
      <c r="O166" s="9">
        <v>0</v>
      </c>
      <c r="P166" s="9">
        <v>2241.39</v>
      </c>
      <c r="Q166" s="9">
        <v>1411.92</v>
      </c>
      <c r="R166" s="9">
        <v>1411.92</v>
      </c>
      <c r="S166" s="9">
        <v>829.47</v>
      </c>
      <c r="T166" s="9">
        <v>6724.17</v>
      </c>
      <c r="U166" s="9">
        <v>0</v>
      </c>
      <c r="V166" s="9">
        <v>6724.17</v>
      </c>
      <c r="W166" s="9">
        <v>4997.88</v>
      </c>
      <c r="X166" s="9">
        <v>4997.88</v>
      </c>
      <c r="Y166" s="9">
        <v>1726.29</v>
      </c>
    </row>
    <row r="167" spans="1:25" x14ac:dyDescent="0.2">
      <c r="A167" t="s">
        <v>636</v>
      </c>
      <c r="B167" s="9">
        <v>66249.600000000006</v>
      </c>
      <c r="C167" s="9">
        <v>688.16</v>
      </c>
      <c r="D167" s="9">
        <v>66937.759999999995</v>
      </c>
      <c r="E167" s="9">
        <v>66937.759999999995</v>
      </c>
      <c r="F167" s="9">
        <v>66937.759999999995</v>
      </c>
      <c r="G167" s="9">
        <v>0</v>
      </c>
      <c r="H167" s="9">
        <v>66249.600000000006</v>
      </c>
      <c r="I167" s="9">
        <v>0</v>
      </c>
      <c r="J167" s="9">
        <v>66249.600000000006</v>
      </c>
      <c r="K167" s="9">
        <v>43909.14</v>
      </c>
      <c r="L167" s="9">
        <v>43909.14</v>
      </c>
      <c r="M167" s="9">
        <v>22340.46</v>
      </c>
      <c r="N167" s="9">
        <v>66249.600000000006</v>
      </c>
      <c r="O167" s="9">
        <v>-1200</v>
      </c>
      <c r="P167" s="9">
        <v>65049.599999999999</v>
      </c>
      <c r="Q167" s="9">
        <v>36828.080000000002</v>
      </c>
      <c r="R167" s="9">
        <v>36828.080000000002</v>
      </c>
      <c r="S167" s="9">
        <v>28221.52</v>
      </c>
      <c r="T167" s="9">
        <v>198748.80000000002</v>
      </c>
      <c r="U167" s="9">
        <v>-511.84000000000003</v>
      </c>
      <c r="V167" s="9">
        <v>198236.96</v>
      </c>
      <c r="W167" s="9">
        <v>147674.97999999998</v>
      </c>
      <c r="X167" s="9">
        <v>147674.97999999998</v>
      </c>
      <c r="Y167" s="9">
        <v>50561.979999999996</v>
      </c>
    </row>
    <row r="168" spans="1:25" x14ac:dyDescent="0.2">
      <c r="A168" t="s">
        <v>635</v>
      </c>
      <c r="B168" s="9">
        <v>12000</v>
      </c>
      <c r="C168" s="9">
        <v>-1945.53</v>
      </c>
      <c r="D168" s="9">
        <v>10054.469999999999</v>
      </c>
      <c r="E168" s="9">
        <v>0</v>
      </c>
      <c r="F168" s="9">
        <v>0</v>
      </c>
      <c r="G168" s="9">
        <v>10054.469999999999</v>
      </c>
      <c r="H168" s="9">
        <v>13950</v>
      </c>
      <c r="I168" s="9">
        <v>0</v>
      </c>
      <c r="J168" s="9">
        <v>13950</v>
      </c>
      <c r="K168" s="9">
        <v>10280.58</v>
      </c>
      <c r="L168" s="9">
        <v>10280.58</v>
      </c>
      <c r="M168" s="9">
        <v>3669.42</v>
      </c>
      <c r="N168" s="9">
        <v>10000</v>
      </c>
      <c r="O168" s="9">
        <v>0</v>
      </c>
      <c r="P168" s="9">
        <v>10000</v>
      </c>
      <c r="Q168" s="9">
        <v>7401.62</v>
      </c>
      <c r="R168" s="9">
        <v>7401.62</v>
      </c>
      <c r="S168" s="9">
        <v>2598.38</v>
      </c>
      <c r="T168" s="9">
        <v>35950</v>
      </c>
      <c r="U168" s="9">
        <v>-1945.53</v>
      </c>
      <c r="V168" s="9">
        <v>34004.47</v>
      </c>
      <c r="W168" s="9">
        <v>17682.2</v>
      </c>
      <c r="X168" s="9">
        <v>17682.2</v>
      </c>
      <c r="Y168" s="9">
        <v>16322.27</v>
      </c>
    </row>
    <row r="169" spans="1:25" x14ac:dyDescent="0.2">
      <c r="A169" t="s">
        <v>634</v>
      </c>
      <c r="B169" s="9">
        <v>336</v>
      </c>
      <c r="C169" s="9">
        <v>-54.47</v>
      </c>
      <c r="D169" s="9">
        <v>281.52999999999997</v>
      </c>
      <c r="E169" s="9">
        <v>3000</v>
      </c>
      <c r="F169" s="9">
        <v>3000</v>
      </c>
      <c r="G169" s="9">
        <v>-2718.47</v>
      </c>
      <c r="H169" s="9">
        <v>390.6</v>
      </c>
      <c r="I169" s="9">
        <v>0</v>
      </c>
      <c r="J169" s="9">
        <v>390.6</v>
      </c>
      <c r="K169" s="9">
        <v>287.86</v>
      </c>
      <c r="L169" s="9">
        <v>287.86</v>
      </c>
      <c r="M169" s="9">
        <v>102.74</v>
      </c>
      <c r="N169" s="9">
        <v>280</v>
      </c>
      <c r="O169" s="9">
        <v>0</v>
      </c>
      <c r="P169" s="9">
        <v>280</v>
      </c>
      <c r="Q169" s="9">
        <v>207.25</v>
      </c>
      <c r="R169" s="9">
        <v>207.25</v>
      </c>
      <c r="S169" s="9">
        <v>72.75</v>
      </c>
      <c r="T169" s="9">
        <v>1006.6</v>
      </c>
      <c r="U169" s="9">
        <v>-54.47</v>
      </c>
      <c r="V169" s="9">
        <v>952.13</v>
      </c>
      <c r="W169" s="9">
        <v>3495.11</v>
      </c>
      <c r="X169" s="9">
        <v>3495.11</v>
      </c>
      <c r="Y169" s="9">
        <v>-2542.98</v>
      </c>
    </row>
    <row r="170" spans="1:25" x14ac:dyDescent="0.2">
      <c r="A170" t="s">
        <v>633</v>
      </c>
      <c r="B170" s="9">
        <v>23860</v>
      </c>
      <c r="C170" s="9">
        <v>5836.58</v>
      </c>
      <c r="D170" s="9">
        <v>29696.58</v>
      </c>
      <c r="E170" s="9">
        <v>18939.71</v>
      </c>
      <c r="F170" s="9">
        <v>18939.71</v>
      </c>
      <c r="G170" s="9">
        <v>10756.87</v>
      </c>
      <c r="H170" s="9">
        <v>20298</v>
      </c>
      <c r="I170" s="9">
        <v>0</v>
      </c>
      <c r="J170" s="9">
        <v>20298</v>
      </c>
      <c r="K170" s="9">
        <v>15673.52</v>
      </c>
      <c r="L170" s="9">
        <v>15673.52</v>
      </c>
      <c r="M170" s="9">
        <v>4624.4799999999996</v>
      </c>
      <c r="N170" s="9">
        <v>20300</v>
      </c>
      <c r="O170" s="9">
        <v>-1618.7</v>
      </c>
      <c r="P170" s="9">
        <v>18681.3</v>
      </c>
      <c r="Q170" s="9">
        <v>10511.5</v>
      </c>
      <c r="R170" s="9">
        <v>10511.5</v>
      </c>
      <c r="S170" s="9">
        <v>8169.8</v>
      </c>
      <c r="T170" s="9">
        <v>64458</v>
      </c>
      <c r="U170" s="9">
        <v>4217.88</v>
      </c>
      <c r="V170" s="9">
        <v>68675.88</v>
      </c>
      <c r="W170" s="9">
        <v>45124.729999999996</v>
      </c>
      <c r="X170" s="9">
        <v>45124.729999999996</v>
      </c>
      <c r="Y170" s="9">
        <v>23551.15</v>
      </c>
    </row>
    <row r="171" spans="1:25" x14ac:dyDescent="0.2">
      <c r="A171" t="s">
        <v>632</v>
      </c>
      <c r="B171" s="9">
        <v>2716.27</v>
      </c>
      <c r="C171" s="9">
        <v>163.41999999999999</v>
      </c>
      <c r="D171" s="9">
        <v>2879.69</v>
      </c>
      <c r="E171" s="9">
        <v>2548.48</v>
      </c>
      <c r="F171" s="9">
        <v>2548.48</v>
      </c>
      <c r="G171" s="9">
        <v>331.21</v>
      </c>
      <c r="H171" s="9">
        <v>4858.0200000000004</v>
      </c>
      <c r="I171" s="9">
        <v>0</v>
      </c>
      <c r="J171" s="9">
        <v>4858.0200000000004</v>
      </c>
      <c r="K171" s="9">
        <v>4677.6400000000003</v>
      </c>
      <c r="L171" s="9">
        <v>4677.6400000000003</v>
      </c>
      <c r="M171" s="9">
        <v>180.38</v>
      </c>
      <c r="N171" s="9">
        <v>4877.3500000000004</v>
      </c>
      <c r="O171" s="9">
        <v>0</v>
      </c>
      <c r="P171" s="9">
        <v>4877.3500000000004</v>
      </c>
      <c r="Q171" s="9">
        <v>7689.39</v>
      </c>
      <c r="R171" s="9">
        <v>7689.39</v>
      </c>
      <c r="S171" s="9">
        <v>-2812.04</v>
      </c>
      <c r="T171" s="9">
        <v>12451.640000000001</v>
      </c>
      <c r="U171" s="9">
        <v>163.41999999999999</v>
      </c>
      <c r="V171" s="9">
        <v>12615.060000000001</v>
      </c>
      <c r="W171" s="9">
        <v>14915.510000000002</v>
      </c>
      <c r="X171" s="9">
        <v>14915.510000000002</v>
      </c>
      <c r="Y171" s="9">
        <v>-2300.4499999999998</v>
      </c>
    </row>
    <row r="172" spans="1:25" x14ac:dyDescent="0.2">
      <c r="A172" t="s">
        <v>631</v>
      </c>
      <c r="B172" s="9">
        <v>6900</v>
      </c>
      <c r="C172" s="9">
        <v>0</v>
      </c>
      <c r="D172" s="9">
        <v>6900</v>
      </c>
      <c r="E172" s="9">
        <v>6180</v>
      </c>
      <c r="F172" s="9">
        <v>6180</v>
      </c>
      <c r="G172" s="9">
        <v>720</v>
      </c>
      <c r="H172" s="9">
        <v>6900</v>
      </c>
      <c r="I172" s="9">
        <v>0</v>
      </c>
      <c r="J172" s="9">
        <v>6900</v>
      </c>
      <c r="K172" s="9">
        <v>5955.78</v>
      </c>
      <c r="L172" s="9">
        <v>5955.78</v>
      </c>
      <c r="M172" s="9">
        <v>944.22</v>
      </c>
      <c r="N172" s="9">
        <v>7590</v>
      </c>
      <c r="O172" s="9">
        <v>0</v>
      </c>
      <c r="P172" s="9">
        <v>7590</v>
      </c>
      <c r="Q172" s="9">
        <v>2596</v>
      </c>
      <c r="R172" s="9">
        <v>2596</v>
      </c>
      <c r="S172" s="9">
        <v>4994</v>
      </c>
      <c r="T172" s="9">
        <v>21390</v>
      </c>
      <c r="U172" s="9">
        <v>0</v>
      </c>
      <c r="V172" s="9">
        <v>21390</v>
      </c>
      <c r="W172" s="9">
        <v>14731.779999999999</v>
      </c>
      <c r="X172" s="9">
        <v>14731.779999999999</v>
      </c>
      <c r="Y172" s="9">
        <v>6658.22</v>
      </c>
    </row>
    <row r="173" spans="1:25" x14ac:dyDescent="0.2">
      <c r="A173" t="s">
        <v>630</v>
      </c>
      <c r="B173" s="9">
        <v>66249.600000000006</v>
      </c>
      <c r="C173" s="9">
        <v>0</v>
      </c>
      <c r="D173" s="9">
        <v>66249.600000000006</v>
      </c>
      <c r="E173" s="9">
        <v>65896.03</v>
      </c>
      <c r="F173" s="9">
        <v>65896.03</v>
      </c>
      <c r="G173" s="9">
        <v>353.57</v>
      </c>
      <c r="H173" s="9">
        <v>146302.73000000001</v>
      </c>
      <c r="I173" s="9">
        <v>0</v>
      </c>
      <c r="J173" s="9">
        <v>146302.73000000001</v>
      </c>
      <c r="K173" s="9">
        <v>145429.96</v>
      </c>
      <c r="L173" s="9">
        <v>145429.96</v>
      </c>
      <c r="M173" s="9">
        <v>872.77</v>
      </c>
      <c r="N173" s="9">
        <v>146301.20000000001</v>
      </c>
      <c r="O173" s="9">
        <v>1618.7</v>
      </c>
      <c r="P173" s="9">
        <v>147919.9</v>
      </c>
      <c r="Q173" s="9">
        <v>112777.34</v>
      </c>
      <c r="R173" s="9">
        <v>112777.34</v>
      </c>
      <c r="S173" s="9">
        <v>35142.559999999998</v>
      </c>
      <c r="T173" s="9">
        <v>358853.53</v>
      </c>
      <c r="U173" s="9">
        <v>1618.7</v>
      </c>
      <c r="V173" s="9">
        <v>360472.23</v>
      </c>
      <c r="W173" s="9">
        <v>324103.32999999996</v>
      </c>
      <c r="X173" s="9">
        <v>324103.32999999996</v>
      </c>
      <c r="Y173" s="9">
        <v>36368.899999999994</v>
      </c>
    </row>
    <row r="174" spans="1:25" x14ac:dyDescent="0.2">
      <c r="A174" t="s">
        <v>629</v>
      </c>
      <c r="B174" s="9">
        <v>9925</v>
      </c>
      <c r="C174" s="9">
        <v>0</v>
      </c>
      <c r="D174" s="9">
        <v>9925</v>
      </c>
      <c r="E174" s="9">
        <v>9579.1</v>
      </c>
      <c r="F174" s="9">
        <v>9579.1</v>
      </c>
      <c r="G174" s="9">
        <v>345.9</v>
      </c>
      <c r="H174" s="9">
        <v>5500</v>
      </c>
      <c r="I174" s="9">
        <v>0</v>
      </c>
      <c r="J174" s="9">
        <v>5500</v>
      </c>
      <c r="K174" s="9">
        <v>5220</v>
      </c>
      <c r="L174" s="9">
        <v>5220</v>
      </c>
      <c r="M174" s="9">
        <v>280</v>
      </c>
      <c r="N174" s="9">
        <v>5500</v>
      </c>
      <c r="O174" s="9">
        <v>0</v>
      </c>
      <c r="P174" s="9">
        <v>5500</v>
      </c>
      <c r="Q174" s="9">
        <v>4687.37</v>
      </c>
      <c r="R174" s="9">
        <v>4687.37</v>
      </c>
      <c r="S174" s="9">
        <v>812.63</v>
      </c>
      <c r="T174" s="9">
        <v>20925</v>
      </c>
      <c r="U174" s="9">
        <v>0</v>
      </c>
      <c r="V174" s="9">
        <v>20925</v>
      </c>
      <c r="W174" s="9">
        <v>19486.47</v>
      </c>
      <c r="X174" s="9">
        <v>19486.47</v>
      </c>
      <c r="Y174" s="9">
        <v>1438.53</v>
      </c>
    </row>
    <row r="175" spans="1:25" x14ac:dyDescent="0.2">
      <c r="A175" t="s">
        <v>628</v>
      </c>
      <c r="B175" s="9">
        <v>277.89999999999998</v>
      </c>
      <c r="C175" s="9">
        <v>0</v>
      </c>
      <c r="D175" s="9">
        <v>277.89999999999998</v>
      </c>
      <c r="E175" s="9">
        <v>268.20999999999998</v>
      </c>
      <c r="F175" s="9">
        <v>268.20999999999998</v>
      </c>
      <c r="G175" s="9">
        <v>9.69</v>
      </c>
      <c r="H175" s="9">
        <v>154</v>
      </c>
      <c r="I175" s="9">
        <v>0</v>
      </c>
      <c r="J175" s="9">
        <v>154</v>
      </c>
      <c r="K175" s="9">
        <v>146.16</v>
      </c>
      <c r="L175" s="9">
        <v>146.16</v>
      </c>
      <c r="M175" s="9">
        <v>7.84</v>
      </c>
      <c r="N175" s="9">
        <v>154</v>
      </c>
      <c r="O175" s="9">
        <v>0</v>
      </c>
      <c r="P175" s="9">
        <v>154</v>
      </c>
      <c r="Q175" s="9">
        <v>131.25</v>
      </c>
      <c r="R175" s="9">
        <v>131.25</v>
      </c>
      <c r="S175" s="9">
        <v>22.75</v>
      </c>
      <c r="T175" s="9">
        <v>585.9</v>
      </c>
      <c r="U175" s="9">
        <v>0</v>
      </c>
      <c r="V175" s="9">
        <v>585.9</v>
      </c>
      <c r="W175" s="9">
        <v>545.62</v>
      </c>
      <c r="X175" s="9">
        <v>545.62</v>
      </c>
      <c r="Y175" s="9">
        <v>40.28</v>
      </c>
    </row>
    <row r="176" spans="1:25" x14ac:dyDescent="0.2">
      <c r="A176" t="s">
        <v>627</v>
      </c>
      <c r="B176" s="9">
        <v>60000</v>
      </c>
      <c r="C176" s="9">
        <v>-3891.05</v>
      </c>
      <c r="D176" s="9">
        <v>56108.95</v>
      </c>
      <c r="E176" s="9">
        <v>25989.83</v>
      </c>
      <c r="F176" s="9">
        <v>25989.83</v>
      </c>
      <c r="G176" s="9">
        <v>30119.119999999999</v>
      </c>
      <c r="H176" s="9">
        <v>48500</v>
      </c>
      <c r="I176" s="9">
        <v>0</v>
      </c>
      <c r="J176" s="9">
        <v>48500</v>
      </c>
      <c r="K176" s="9">
        <v>41085.050000000003</v>
      </c>
      <c r="L176" s="9">
        <v>41085.050000000003</v>
      </c>
      <c r="M176" s="9">
        <v>7414.95</v>
      </c>
      <c r="N176" s="9">
        <v>35000</v>
      </c>
      <c r="O176" s="9">
        <v>-2500</v>
      </c>
      <c r="P176" s="9">
        <v>32500</v>
      </c>
      <c r="Q176" s="9">
        <v>23944.25</v>
      </c>
      <c r="R176" s="9">
        <v>23944.25</v>
      </c>
      <c r="S176" s="9">
        <v>8555.75</v>
      </c>
      <c r="T176" s="9">
        <v>143500</v>
      </c>
      <c r="U176" s="9">
        <v>-6391.05</v>
      </c>
      <c r="V176" s="9">
        <v>137108.95000000001</v>
      </c>
      <c r="W176" s="9">
        <v>91019.13</v>
      </c>
      <c r="X176" s="9">
        <v>91019.13</v>
      </c>
      <c r="Y176" s="9">
        <v>46089.82</v>
      </c>
    </row>
    <row r="177" spans="1:25" x14ac:dyDescent="0.2">
      <c r="A177" t="s">
        <v>626</v>
      </c>
      <c r="B177" s="9">
        <v>1680</v>
      </c>
      <c r="C177" s="9">
        <v>-108.95</v>
      </c>
      <c r="D177" s="9">
        <v>1571.05</v>
      </c>
      <c r="E177" s="9">
        <v>4727.71</v>
      </c>
      <c r="F177" s="9">
        <v>4727.71</v>
      </c>
      <c r="G177" s="9">
        <v>-3156.66</v>
      </c>
      <c r="H177" s="9">
        <v>1358</v>
      </c>
      <c r="I177" s="9">
        <v>0</v>
      </c>
      <c r="J177" s="9">
        <v>1358</v>
      </c>
      <c r="K177" s="9">
        <v>1150.3800000000001</v>
      </c>
      <c r="L177" s="9">
        <v>1150.3800000000001</v>
      </c>
      <c r="M177" s="9">
        <v>207.62</v>
      </c>
      <c r="N177" s="9">
        <v>980</v>
      </c>
      <c r="O177" s="9">
        <v>-70</v>
      </c>
      <c r="P177" s="9">
        <v>910</v>
      </c>
      <c r="Q177" s="9">
        <v>670.44</v>
      </c>
      <c r="R177" s="9">
        <v>670.44</v>
      </c>
      <c r="S177" s="9">
        <v>239.56</v>
      </c>
      <c r="T177" s="9">
        <v>4018</v>
      </c>
      <c r="U177" s="9">
        <v>-178.95</v>
      </c>
      <c r="V177" s="9">
        <v>3839.05</v>
      </c>
      <c r="W177" s="9">
        <v>6548.5300000000007</v>
      </c>
      <c r="X177" s="9">
        <v>6548.5300000000007</v>
      </c>
      <c r="Y177" s="9">
        <v>-2709.48</v>
      </c>
    </row>
    <row r="178" spans="1:25" x14ac:dyDescent="0.2">
      <c r="A178" t="s">
        <v>625</v>
      </c>
      <c r="B178" s="9">
        <v>30000</v>
      </c>
      <c r="C178" s="9">
        <v>0</v>
      </c>
      <c r="D178" s="9">
        <v>30000</v>
      </c>
      <c r="E178" s="9">
        <v>14299.7</v>
      </c>
      <c r="F178" s="9">
        <v>14299.7</v>
      </c>
      <c r="G178" s="9">
        <v>15700.3</v>
      </c>
      <c r="H178" s="9">
        <v>30000</v>
      </c>
      <c r="I178" s="9">
        <v>0</v>
      </c>
      <c r="J178" s="9">
        <v>30000</v>
      </c>
      <c r="K178" s="9">
        <v>18402.22</v>
      </c>
      <c r="L178" s="9">
        <v>18402.22</v>
      </c>
      <c r="M178" s="9">
        <v>11597.78</v>
      </c>
      <c r="N178" s="9">
        <v>28000</v>
      </c>
      <c r="O178" s="9">
        <v>0</v>
      </c>
      <c r="P178" s="9">
        <v>28000</v>
      </c>
      <c r="Q178" s="9">
        <v>19878.47</v>
      </c>
      <c r="R178" s="9">
        <v>19878.47</v>
      </c>
      <c r="S178" s="9">
        <v>8121.53</v>
      </c>
      <c r="T178" s="9">
        <v>88000</v>
      </c>
      <c r="U178" s="9">
        <v>0</v>
      </c>
      <c r="V178" s="9">
        <v>88000</v>
      </c>
      <c r="W178" s="9">
        <v>52580.39</v>
      </c>
      <c r="X178" s="9">
        <v>52580.39</v>
      </c>
      <c r="Y178" s="9">
        <v>35419.61</v>
      </c>
    </row>
    <row r="179" spans="1:25" x14ac:dyDescent="0.2">
      <c r="A179" t="s">
        <v>624</v>
      </c>
      <c r="B179" s="9">
        <v>1890.84</v>
      </c>
      <c r="C179" s="9">
        <v>-114.88</v>
      </c>
      <c r="D179" s="9">
        <v>1775.96</v>
      </c>
      <c r="E179" s="9">
        <v>927.68</v>
      </c>
      <c r="F179" s="9">
        <v>927.68</v>
      </c>
      <c r="G179" s="9">
        <v>848.28</v>
      </c>
      <c r="H179" s="9">
        <v>1853.04</v>
      </c>
      <c r="I179" s="9">
        <v>-364</v>
      </c>
      <c r="J179" s="9">
        <v>1489.04</v>
      </c>
      <c r="K179" s="9">
        <v>1029.02</v>
      </c>
      <c r="L179" s="9">
        <v>1029.02</v>
      </c>
      <c r="M179" s="9">
        <v>460.02</v>
      </c>
      <c r="N179" s="9">
        <v>2035.6</v>
      </c>
      <c r="O179" s="9">
        <v>0</v>
      </c>
      <c r="P179" s="9">
        <v>2035.6</v>
      </c>
      <c r="Q179" s="9">
        <v>1634.87</v>
      </c>
      <c r="R179" s="9">
        <v>1634.87</v>
      </c>
      <c r="S179" s="9">
        <v>400.73</v>
      </c>
      <c r="T179" s="9">
        <v>5779.48</v>
      </c>
      <c r="U179" s="9">
        <v>-478.88</v>
      </c>
      <c r="V179" s="9">
        <v>5300.6</v>
      </c>
      <c r="W179" s="9">
        <v>3591.5699999999997</v>
      </c>
      <c r="X179" s="9">
        <v>3591.5699999999997</v>
      </c>
      <c r="Y179" s="9">
        <v>1709.03</v>
      </c>
    </row>
    <row r="180" spans="1:25" x14ac:dyDescent="0.2">
      <c r="A180" t="s">
        <v>623</v>
      </c>
      <c r="B180" s="9">
        <v>37530</v>
      </c>
      <c r="C180" s="9">
        <v>-4102.92</v>
      </c>
      <c r="D180" s="9">
        <v>33427.08</v>
      </c>
      <c r="E180" s="9">
        <v>18831.599999999999</v>
      </c>
      <c r="F180" s="9">
        <v>18831.599999999999</v>
      </c>
      <c r="G180" s="9">
        <v>14595.48</v>
      </c>
      <c r="H180" s="9">
        <v>36180</v>
      </c>
      <c r="I180" s="9">
        <v>-13000</v>
      </c>
      <c r="J180" s="9">
        <v>23180</v>
      </c>
      <c r="K180" s="9">
        <v>18348.7</v>
      </c>
      <c r="L180" s="9">
        <v>18348.7</v>
      </c>
      <c r="M180" s="9">
        <v>4831.3</v>
      </c>
      <c r="N180" s="9">
        <v>44700</v>
      </c>
      <c r="O180" s="9">
        <v>0</v>
      </c>
      <c r="P180" s="9">
        <v>44700</v>
      </c>
      <c r="Q180" s="9">
        <v>38509.800000000003</v>
      </c>
      <c r="R180" s="9">
        <v>38509.800000000003</v>
      </c>
      <c r="S180" s="9">
        <v>6190.2</v>
      </c>
      <c r="T180" s="9">
        <v>118410</v>
      </c>
      <c r="U180" s="9">
        <v>-17102.919999999998</v>
      </c>
      <c r="V180" s="9">
        <v>101307.08</v>
      </c>
      <c r="W180" s="9">
        <v>75690.100000000006</v>
      </c>
      <c r="X180" s="9">
        <v>75690.100000000006</v>
      </c>
      <c r="Y180" s="9">
        <v>25616.98</v>
      </c>
    </row>
    <row r="181" spans="1:25" x14ac:dyDescent="0.2">
      <c r="A181" t="s">
        <v>622</v>
      </c>
      <c r="B181" s="9">
        <v>22000</v>
      </c>
      <c r="C181" s="9">
        <v>18232.48</v>
      </c>
      <c r="D181" s="9">
        <v>40232.480000000003</v>
      </c>
      <c r="E181" s="9">
        <v>3674</v>
      </c>
      <c r="F181" s="9">
        <v>3674</v>
      </c>
      <c r="G181" s="9">
        <v>36558.480000000003</v>
      </c>
      <c r="H181" s="9">
        <v>35000</v>
      </c>
      <c r="I181" s="9">
        <v>30656.93</v>
      </c>
      <c r="J181" s="9">
        <v>65656.929999999993</v>
      </c>
      <c r="K181" s="9">
        <v>15375.83</v>
      </c>
      <c r="L181" s="9">
        <v>15375.83</v>
      </c>
      <c r="M181" s="9">
        <v>50281.1</v>
      </c>
      <c r="N181" s="9">
        <v>50000</v>
      </c>
      <c r="O181" s="9">
        <v>-7250</v>
      </c>
      <c r="P181" s="9">
        <v>42750</v>
      </c>
      <c r="Q181" s="9">
        <v>5178.6400000000003</v>
      </c>
      <c r="R181" s="9">
        <v>5178.6400000000003</v>
      </c>
      <c r="S181" s="9">
        <v>37571.360000000001</v>
      </c>
      <c r="T181" s="9">
        <v>107000</v>
      </c>
      <c r="U181" s="9">
        <v>41639.410000000003</v>
      </c>
      <c r="V181" s="9">
        <v>148639.41</v>
      </c>
      <c r="W181" s="9">
        <v>24228.47</v>
      </c>
      <c r="X181" s="9">
        <v>24228.47</v>
      </c>
      <c r="Y181" s="9">
        <v>124410.94</v>
      </c>
    </row>
    <row r="182" spans="1:25" x14ac:dyDescent="0.2">
      <c r="A182" t="s">
        <v>810</v>
      </c>
      <c r="B182" s="9"/>
      <c r="C182" s="9"/>
      <c r="D182" s="9"/>
      <c r="E182" s="9"/>
      <c r="F182" s="9"/>
      <c r="G182" s="9"/>
      <c r="H182" s="9">
        <v>0</v>
      </c>
      <c r="I182" s="9">
        <v>0</v>
      </c>
      <c r="J182" s="9">
        <v>0</v>
      </c>
      <c r="K182" s="9">
        <v>36283.26</v>
      </c>
      <c r="L182" s="9">
        <v>36283.26</v>
      </c>
      <c r="M182" s="9">
        <v>-36283.26</v>
      </c>
      <c r="T182" s="9">
        <v>0</v>
      </c>
      <c r="U182" s="9">
        <v>0</v>
      </c>
      <c r="V182" s="9">
        <v>0</v>
      </c>
      <c r="W182" s="9">
        <v>36283.26</v>
      </c>
      <c r="X182" s="9">
        <v>36283.26</v>
      </c>
      <c r="Y182" s="9">
        <v>-36283.26</v>
      </c>
    </row>
    <row r="183" spans="1:25" x14ac:dyDescent="0.2">
      <c r="A183" t="s">
        <v>621</v>
      </c>
      <c r="B183" s="9">
        <v>616</v>
      </c>
      <c r="C183" s="9">
        <v>510.5</v>
      </c>
      <c r="D183" s="9">
        <v>1126.5</v>
      </c>
      <c r="E183" s="9">
        <v>35102.870000000003</v>
      </c>
      <c r="F183" s="9">
        <v>35102.870000000003</v>
      </c>
      <c r="G183" s="9">
        <v>-33976.370000000003</v>
      </c>
      <c r="H183" s="9">
        <v>980</v>
      </c>
      <c r="I183" s="9">
        <v>1052.4100000000001</v>
      </c>
      <c r="J183" s="9">
        <v>2032.41</v>
      </c>
      <c r="K183" s="9">
        <v>101830.52</v>
      </c>
      <c r="L183" s="9">
        <v>101830.52</v>
      </c>
      <c r="M183" s="9">
        <v>-99798.11</v>
      </c>
      <c r="N183" s="9">
        <v>1400</v>
      </c>
      <c r="O183" s="9">
        <v>-197.86</v>
      </c>
      <c r="P183" s="9">
        <v>1202.1400000000001</v>
      </c>
      <c r="Q183" s="9">
        <v>10145</v>
      </c>
      <c r="R183" s="9">
        <v>10145</v>
      </c>
      <c r="S183" s="9">
        <v>-8942.86</v>
      </c>
      <c r="T183" s="9">
        <v>2996</v>
      </c>
      <c r="U183" s="9">
        <v>1365.0500000000002</v>
      </c>
      <c r="V183" s="9">
        <v>4361.05</v>
      </c>
      <c r="W183" s="9">
        <v>147078.39000000001</v>
      </c>
      <c r="X183" s="9">
        <v>147078.39000000001</v>
      </c>
      <c r="Y183" s="9">
        <v>-142717.34000000003</v>
      </c>
    </row>
    <row r="184" spans="1:25" x14ac:dyDescent="0.2">
      <c r="A184" t="s">
        <v>620</v>
      </c>
      <c r="B184" s="9">
        <v>6358</v>
      </c>
      <c r="C184" s="9">
        <v>589.79999999999995</v>
      </c>
      <c r="D184" s="9">
        <v>6947.8</v>
      </c>
      <c r="E184" s="9">
        <v>6386.34</v>
      </c>
      <c r="F184" s="9">
        <v>6386.34</v>
      </c>
      <c r="G184" s="9">
        <v>561.46</v>
      </c>
      <c r="H184" s="9">
        <v>6468</v>
      </c>
      <c r="I184" s="9">
        <v>1321.29</v>
      </c>
      <c r="J184" s="9">
        <v>7789.29</v>
      </c>
      <c r="K184" s="9">
        <v>7721.71</v>
      </c>
      <c r="L184" s="9">
        <v>7721.71</v>
      </c>
      <c r="M184" s="9">
        <v>67.58</v>
      </c>
      <c r="N184" s="9">
        <v>6468</v>
      </c>
      <c r="O184" s="9">
        <v>3028.55</v>
      </c>
      <c r="P184" s="9">
        <v>9496.5499999999993</v>
      </c>
      <c r="Q184" s="9">
        <v>8197.2800000000007</v>
      </c>
      <c r="R184" s="9">
        <v>8197.2800000000007</v>
      </c>
      <c r="S184" s="9">
        <v>1299.27</v>
      </c>
      <c r="T184" s="9">
        <v>19294</v>
      </c>
      <c r="U184" s="9">
        <v>4939.6400000000003</v>
      </c>
      <c r="V184" s="9">
        <v>24233.64</v>
      </c>
      <c r="W184" s="9">
        <v>22305.33</v>
      </c>
      <c r="X184" s="9">
        <v>22305.33</v>
      </c>
      <c r="Y184" s="9">
        <v>1928.31</v>
      </c>
    </row>
    <row r="185" spans="1:25" x14ac:dyDescent="0.2">
      <c r="A185" t="s">
        <v>619</v>
      </c>
      <c r="B185" s="9">
        <v>5440.75</v>
      </c>
      <c r="C185" s="9">
        <v>-141.96</v>
      </c>
      <c r="D185" s="9">
        <v>5298.79</v>
      </c>
      <c r="E185" s="9">
        <v>5272.51</v>
      </c>
      <c r="F185" s="9">
        <v>5272.51</v>
      </c>
      <c r="G185" s="9">
        <v>26.28</v>
      </c>
      <c r="H185" s="9">
        <v>5604.37</v>
      </c>
      <c r="I185" s="9">
        <v>0</v>
      </c>
      <c r="J185" s="9">
        <v>5604.37</v>
      </c>
      <c r="K185" s="9">
        <v>5505.65</v>
      </c>
      <c r="L185" s="9">
        <v>5505.65</v>
      </c>
      <c r="M185" s="9">
        <v>98.72</v>
      </c>
      <c r="N185" s="9">
        <v>5750.09</v>
      </c>
      <c r="O185" s="9">
        <v>0</v>
      </c>
      <c r="P185" s="9">
        <v>5750.09</v>
      </c>
      <c r="Q185" s="9">
        <v>5381</v>
      </c>
      <c r="R185" s="9">
        <v>5381</v>
      </c>
      <c r="S185" s="9">
        <v>369.09</v>
      </c>
      <c r="T185" s="9">
        <v>16795.21</v>
      </c>
      <c r="U185" s="9">
        <v>-141.96</v>
      </c>
      <c r="V185" s="9">
        <v>16653.25</v>
      </c>
      <c r="W185" s="9">
        <v>16159.16</v>
      </c>
      <c r="X185" s="9">
        <v>16159.16</v>
      </c>
      <c r="Y185" s="9">
        <v>494.09</v>
      </c>
    </row>
    <row r="186" spans="1:25" x14ac:dyDescent="0.2">
      <c r="A186" t="s">
        <v>618</v>
      </c>
      <c r="B186" s="9">
        <v>29005</v>
      </c>
      <c r="C186" s="9">
        <v>-4897.47</v>
      </c>
      <c r="D186" s="9">
        <v>24107.53</v>
      </c>
      <c r="E186" s="9">
        <v>23728.41</v>
      </c>
      <c r="F186" s="9">
        <v>23728.41</v>
      </c>
      <c r="G186" s="9">
        <v>379.12</v>
      </c>
      <c r="H186" s="9">
        <v>35000</v>
      </c>
      <c r="I186" s="9">
        <v>-2792.16</v>
      </c>
      <c r="J186" s="9">
        <v>32207.84</v>
      </c>
      <c r="K186" s="9">
        <v>28749.89</v>
      </c>
      <c r="L186" s="9">
        <v>28749.89</v>
      </c>
      <c r="M186" s="9">
        <v>3457.95</v>
      </c>
      <c r="N186" s="9">
        <v>39949.85</v>
      </c>
      <c r="O186" s="9">
        <v>-1000</v>
      </c>
      <c r="P186" s="9">
        <v>38949.85</v>
      </c>
      <c r="Q186" s="9">
        <v>27067.52</v>
      </c>
      <c r="R186" s="9">
        <v>27067.52</v>
      </c>
      <c r="S186" s="9">
        <v>11882.33</v>
      </c>
      <c r="T186" s="9">
        <v>103954.85</v>
      </c>
      <c r="U186" s="9">
        <v>-8689.630000000001</v>
      </c>
      <c r="V186" s="9">
        <v>95265.22</v>
      </c>
      <c r="W186" s="9">
        <v>79545.820000000007</v>
      </c>
      <c r="X186" s="9">
        <v>79545.820000000007</v>
      </c>
      <c r="Y186" s="9">
        <v>15719.4</v>
      </c>
    </row>
    <row r="187" spans="1:25" x14ac:dyDescent="0.2">
      <c r="A187" t="s">
        <v>617</v>
      </c>
      <c r="B187" s="9">
        <v>158949.59</v>
      </c>
      <c r="C187" s="9">
        <v>-762.35</v>
      </c>
      <c r="D187" s="9">
        <v>158187.24</v>
      </c>
      <c r="E187" s="9">
        <v>158187.24</v>
      </c>
      <c r="F187" s="9">
        <v>158187.24</v>
      </c>
      <c r="G187" s="9">
        <v>0</v>
      </c>
      <c r="H187" s="9">
        <v>158688.01999999999</v>
      </c>
      <c r="I187" s="9">
        <v>1470.87</v>
      </c>
      <c r="J187" s="9">
        <v>160158.89000000001</v>
      </c>
      <c r="K187" s="9">
        <v>160158.89000000001</v>
      </c>
      <c r="L187" s="9">
        <v>160158.89000000001</v>
      </c>
      <c r="M187" s="9">
        <v>0</v>
      </c>
      <c r="N187" s="9">
        <v>158942.46</v>
      </c>
      <c r="O187" s="9">
        <v>-2028.55</v>
      </c>
      <c r="P187" s="9">
        <v>156913.91</v>
      </c>
      <c r="Q187" s="9">
        <v>156913.85999999999</v>
      </c>
      <c r="R187" s="9">
        <v>156913.85999999999</v>
      </c>
      <c r="S187" s="9">
        <v>0.05</v>
      </c>
      <c r="T187" s="9">
        <v>476580.06999999995</v>
      </c>
      <c r="U187" s="9">
        <v>-1320.0300000000002</v>
      </c>
      <c r="V187" s="9">
        <v>475260.04000000004</v>
      </c>
      <c r="W187" s="9">
        <v>475259.99</v>
      </c>
      <c r="X187" s="9">
        <v>475259.99</v>
      </c>
      <c r="Y187" s="9">
        <v>0.05</v>
      </c>
    </row>
    <row r="188" spans="1:25" x14ac:dyDescent="0.2">
      <c r="A188" t="s">
        <v>616</v>
      </c>
      <c r="B188" s="9">
        <v>4000</v>
      </c>
      <c r="C188" s="9">
        <v>-1722.26</v>
      </c>
      <c r="D188" s="9">
        <v>2277.7399999999998</v>
      </c>
      <c r="E188" s="9">
        <v>1724.5</v>
      </c>
      <c r="F188" s="9">
        <v>1724.5</v>
      </c>
      <c r="G188" s="9">
        <v>553.24</v>
      </c>
      <c r="H188" s="9">
        <v>3800</v>
      </c>
      <c r="I188" s="9">
        <v>680.16</v>
      </c>
      <c r="J188" s="9">
        <v>4480.16</v>
      </c>
      <c r="K188" s="9">
        <v>4525.41</v>
      </c>
      <c r="L188" s="9">
        <v>4525.41</v>
      </c>
      <c r="M188" s="9">
        <v>-45.25</v>
      </c>
      <c r="N188" s="9">
        <v>3700</v>
      </c>
      <c r="O188" s="9">
        <v>0</v>
      </c>
      <c r="P188" s="9">
        <v>3700</v>
      </c>
      <c r="Q188" s="9">
        <v>1888.63</v>
      </c>
      <c r="R188" s="9">
        <v>1888.63</v>
      </c>
      <c r="S188" s="9">
        <v>1811.37</v>
      </c>
      <c r="T188" s="9">
        <v>11500</v>
      </c>
      <c r="U188" s="9">
        <v>-1042.0999999999999</v>
      </c>
      <c r="V188" s="9">
        <v>10457.9</v>
      </c>
      <c r="W188" s="9">
        <v>8138.54</v>
      </c>
      <c r="X188" s="9">
        <v>8138.54</v>
      </c>
      <c r="Y188" s="9">
        <v>2319.3599999999997</v>
      </c>
    </row>
    <row r="189" spans="1:25" x14ac:dyDescent="0.2">
      <c r="A189" t="s">
        <v>615</v>
      </c>
      <c r="B189" s="9">
        <v>492.52</v>
      </c>
      <c r="C189" s="9">
        <v>-27.24</v>
      </c>
      <c r="D189" s="9">
        <v>465.28</v>
      </c>
      <c r="E189" s="9">
        <v>377.68</v>
      </c>
      <c r="F189" s="9">
        <v>377.68</v>
      </c>
      <c r="G189" s="9">
        <v>87.6</v>
      </c>
      <c r="H189" s="9">
        <v>587.72</v>
      </c>
      <c r="I189" s="9">
        <v>-140</v>
      </c>
      <c r="J189" s="9">
        <v>447.72</v>
      </c>
      <c r="K189" s="9">
        <v>334.38</v>
      </c>
      <c r="L189" s="9">
        <v>334.38</v>
      </c>
      <c r="M189" s="9">
        <v>113.34</v>
      </c>
      <c r="N189" s="9">
        <v>660.1</v>
      </c>
      <c r="O189" s="9">
        <v>0</v>
      </c>
      <c r="P189" s="9">
        <v>660.1</v>
      </c>
      <c r="Q189" s="9">
        <v>256.97000000000003</v>
      </c>
      <c r="R189" s="9">
        <v>256.97000000000003</v>
      </c>
      <c r="S189" s="9">
        <v>403.13</v>
      </c>
      <c r="T189" s="9">
        <v>1740.3400000000001</v>
      </c>
      <c r="U189" s="9">
        <v>-167.24</v>
      </c>
      <c r="V189" s="9">
        <v>1573.1</v>
      </c>
      <c r="W189" s="9">
        <v>969.03</v>
      </c>
      <c r="X189" s="9">
        <v>969.03</v>
      </c>
      <c r="Y189" s="9">
        <v>604.06999999999994</v>
      </c>
    </row>
    <row r="190" spans="1:25" x14ac:dyDescent="0.2">
      <c r="A190" t="s">
        <v>614</v>
      </c>
      <c r="B190" s="9">
        <v>13590</v>
      </c>
      <c r="C190" s="9">
        <v>749.5</v>
      </c>
      <c r="D190" s="9">
        <v>14339.5</v>
      </c>
      <c r="E190" s="9">
        <v>11763.5</v>
      </c>
      <c r="F190" s="9">
        <v>11763.5</v>
      </c>
      <c r="G190" s="9">
        <v>2576</v>
      </c>
      <c r="H190" s="9">
        <v>17190</v>
      </c>
      <c r="I190" s="9">
        <v>-5680.16</v>
      </c>
      <c r="J190" s="9">
        <v>11509.84</v>
      </c>
      <c r="K190" s="9">
        <v>7416.65</v>
      </c>
      <c r="L190" s="9">
        <v>7416.65</v>
      </c>
      <c r="M190" s="9">
        <v>4093.19</v>
      </c>
      <c r="N190" s="9">
        <v>19875</v>
      </c>
      <c r="O190" s="9">
        <v>0</v>
      </c>
      <c r="P190" s="9">
        <v>19875</v>
      </c>
      <c r="Q190" s="9">
        <v>7288.82</v>
      </c>
      <c r="R190" s="9">
        <v>7288.82</v>
      </c>
      <c r="S190" s="9">
        <v>12586.18</v>
      </c>
      <c r="T190" s="9">
        <v>50655</v>
      </c>
      <c r="U190" s="9">
        <v>-4930.66</v>
      </c>
      <c r="V190" s="9">
        <v>45724.34</v>
      </c>
      <c r="W190" s="9">
        <v>26468.97</v>
      </c>
      <c r="X190" s="9">
        <v>26468.97</v>
      </c>
      <c r="Y190" s="9">
        <v>19255.370000000003</v>
      </c>
    </row>
    <row r="191" spans="1:25" x14ac:dyDescent="0.2">
      <c r="A191" t="s">
        <v>613</v>
      </c>
      <c r="B191" s="9">
        <v>1200</v>
      </c>
      <c r="C191" s="9">
        <v>0</v>
      </c>
      <c r="D191" s="9">
        <v>1200</v>
      </c>
      <c r="E191" s="9">
        <v>281.75</v>
      </c>
      <c r="F191" s="9">
        <v>281.75</v>
      </c>
      <c r="G191" s="9">
        <v>918.25</v>
      </c>
      <c r="H191" s="9">
        <v>950</v>
      </c>
      <c r="I191" s="9">
        <v>469.66</v>
      </c>
      <c r="J191" s="9">
        <v>1419.66</v>
      </c>
      <c r="K191" s="9">
        <v>1062.9000000000001</v>
      </c>
      <c r="L191" s="9">
        <v>1062.9000000000001</v>
      </c>
      <c r="M191" s="9">
        <v>356.76</v>
      </c>
      <c r="N191" s="9">
        <v>1720</v>
      </c>
      <c r="O191" s="9">
        <v>0</v>
      </c>
      <c r="P191" s="9">
        <v>1720</v>
      </c>
      <c r="Q191" s="9">
        <v>1445.05</v>
      </c>
      <c r="R191" s="9">
        <v>1445.05</v>
      </c>
      <c r="S191" s="9">
        <v>274.95</v>
      </c>
      <c r="T191" s="9">
        <v>3870</v>
      </c>
      <c r="U191" s="9">
        <v>469.66</v>
      </c>
      <c r="V191" s="9">
        <v>4339.66</v>
      </c>
      <c r="W191" s="9">
        <v>2789.7</v>
      </c>
      <c r="X191" s="9">
        <v>2789.7</v>
      </c>
      <c r="Y191" s="9">
        <v>1549.96</v>
      </c>
    </row>
    <row r="192" spans="1:25" x14ac:dyDescent="0.2">
      <c r="A192" t="s">
        <v>612</v>
      </c>
      <c r="B192" s="9">
        <v>196.14</v>
      </c>
      <c r="C192" s="9">
        <v>0</v>
      </c>
      <c r="D192" s="9">
        <v>196.14</v>
      </c>
      <c r="E192" s="9">
        <v>163.89</v>
      </c>
      <c r="F192" s="9">
        <v>163.89</v>
      </c>
      <c r="G192" s="9">
        <v>32.25</v>
      </c>
      <c r="H192" s="9">
        <v>178.3</v>
      </c>
      <c r="I192" s="9">
        <v>13.62</v>
      </c>
      <c r="J192" s="9">
        <v>191.92</v>
      </c>
      <c r="K192" s="9">
        <v>162.66999999999999</v>
      </c>
      <c r="L192" s="9">
        <v>162.66999999999999</v>
      </c>
      <c r="M192" s="9">
        <v>29.25</v>
      </c>
      <c r="N192" s="9">
        <v>302.18</v>
      </c>
      <c r="O192" s="9">
        <v>0</v>
      </c>
      <c r="P192" s="9">
        <v>302.18</v>
      </c>
      <c r="Q192" s="9">
        <v>2903.97</v>
      </c>
      <c r="R192" s="9">
        <v>2903.97</v>
      </c>
      <c r="S192" s="9">
        <v>-2601.79</v>
      </c>
      <c r="T192" s="9">
        <v>676.62</v>
      </c>
      <c r="U192" s="9">
        <v>13.62</v>
      </c>
      <c r="V192" s="9">
        <v>690.24</v>
      </c>
      <c r="W192" s="9">
        <v>3230.5299999999997</v>
      </c>
      <c r="X192" s="9">
        <v>3230.5299999999997</v>
      </c>
      <c r="Y192" s="9">
        <v>-2540.29</v>
      </c>
    </row>
    <row r="193" spans="1:25" x14ac:dyDescent="0.2">
      <c r="A193" t="s">
        <v>611</v>
      </c>
      <c r="B193" s="9">
        <v>5805</v>
      </c>
      <c r="C193" s="9">
        <v>0</v>
      </c>
      <c r="D193" s="9">
        <v>5805</v>
      </c>
      <c r="E193" s="9">
        <v>5570.65</v>
      </c>
      <c r="F193" s="9">
        <v>5570.65</v>
      </c>
      <c r="G193" s="9">
        <v>234.35</v>
      </c>
      <c r="H193" s="9">
        <v>5418</v>
      </c>
      <c r="I193" s="9">
        <v>16.72</v>
      </c>
      <c r="J193" s="9">
        <v>5434.72</v>
      </c>
      <c r="K193" s="9">
        <v>4746.95</v>
      </c>
      <c r="L193" s="9">
        <v>4746.95</v>
      </c>
      <c r="M193" s="9">
        <v>687.77</v>
      </c>
      <c r="N193" s="9">
        <v>9072</v>
      </c>
      <c r="O193" s="9">
        <v>0</v>
      </c>
      <c r="P193" s="9">
        <v>9072</v>
      </c>
      <c r="Q193" s="9">
        <v>6197</v>
      </c>
      <c r="R193" s="9">
        <v>6197</v>
      </c>
      <c r="S193" s="9">
        <v>2875</v>
      </c>
      <c r="T193" s="9">
        <v>20295</v>
      </c>
      <c r="U193" s="9">
        <v>16.72</v>
      </c>
      <c r="V193" s="9">
        <v>20311.72</v>
      </c>
      <c r="W193" s="9">
        <v>16514.599999999999</v>
      </c>
      <c r="X193" s="9">
        <v>16514.599999999999</v>
      </c>
      <c r="Y193" s="9">
        <v>3797.12</v>
      </c>
    </row>
    <row r="194" spans="1:25" x14ac:dyDescent="0.2">
      <c r="A194" t="s">
        <v>610</v>
      </c>
      <c r="B194" s="9">
        <v>35000</v>
      </c>
      <c r="C194" s="9">
        <v>0</v>
      </c>
      <c r="D194" s="9">
        <v>35000</v>
      </c>
      <c r="E194" s="9">
        <v>20791.93</v>
      </c>
      <c r="F194" s="9">
        <v>20791.93</v>
      </c>
      <c r="G194" s="9">
        <v>14208.07</v>
      </c>
      <c r="H194" s="9">
        <v>35000</v>
      </c>
      <c r="I194" s="9">
        <v>0</v>
      </c>
      <c r="J194" s="9">
        <v>35000</v>
      </c>
      <c r="K194" s="9">
        <v>26158.46</v>
      </c>
      <c r="L194" s="9">
        <v>26158.46</v>
      </c>
      <c r="M194" s="9">
        <v>8841.5400000000009</v>
      </c>
      <c r="N194" s="9">
        <v>31850</v>
      </c>
      <c r="O194" s="9">
        <v>2687.86</v>
      </c>
      <c r="P194" s="9">
        <v>34537.86</v>
      </c>
      <c r="Q194" s="9">
        <v>30653.919999999998</v>
      </c>
      <c r="R194" s="9">
        <v>30653.919999999998</v>
      </c>
      <c r="S194" s="9">
        <v>3883.94</v>
      </c>
      <c r="T194" s="9">
        <v>101850</v>
      </c>
      <c r="U194" s="9">
        <v>2687.86</v>
      </c>
      <c r="V194" s="9">
        <v>104537.86</v>
      </c>
      <c r="W194" s="9">
        <v>77604.31</v>
      </c>
      <c r="X194" s="9">
        <v>77604.31</v>
      </c>
      <c r="Y194" s="9">
        <v>26933.55</v>
      </c>
    </row>
    <row r="195" spans="1:25" x14ac:dyDescent="0.2">
      <c r="A195" t="s">
        <v>609</v>
      </c>
      <c r="B195" s="9">
        <v>2038.4</v>
      </c>
      <c r="C195" s="9">
        <v>-211.51</v>
      </c>
      <c r="D195" s="9">
        <v>1826.89</v>
      </c>
      <c r="E195" s="9">
        <v>1239.01</v>
      </c>
      <c r="F195" s="9">
        <v>1239.01</v>
      </c>
      <c r="G195" s="9">
        <v>587.88</v>
      </c>
      <c r="H195" s="9">
        <v>1980.55</v>
      </c>
      <c r="I195" s="9">
        <v>0</v>
      </c>
      <c r="J195" s="9">
        <v>1980.55</v>
      </c>
      <c r="K195" s="9">
        <v>1576.27</v>
      </c>
      <c r="L195" s="9">
        <v>1576.27</v>
      </c>
      <c r="M195" s="9">
        <v>404.28</v>
      </c>
      <c r="N195" s="9">
        <v>2119.6</v>
      </c>
      <c r="O195" s="9">
        <v>0</v>
      </c>
      <c r="P195" s="9">
        <v>2119.6</v>
      </c>
      <c r="Q195" s="9">
        <v>2017.53</v>
      </c>
      <c r="R195" s="9">
        <v>2017.53</v>
      </c>
      <c r="S195" s="9">
        <v>102.07</v>
      </c>
      <c r="T195" s="9">
        <v>6138.5499999999993</v>
      </c>
      <c r="U195" s="9">
        <v>-211.51</v>
      </c>
      <c r="V195" s="9">
        <v>5927.04</v>
      </c>
      <c r="W195" s="9">
        <v>4832.8099999999995</v>
      </c>
      <c r="X195" s="9">
        <v>4832.8099999999995</v>
      </c>
      <c r="Y195" s="9">
        <v>1094.23</v>
      </c>
    </row>
    <row r="196" spans="1:25" x14ac:dyDescent="0.2">
      <c r="A196" t="s">
        <v>608</v>
      </c>
      <c r="B196" s="9">
        <v>37800</v>
      </c>
      <c r="C196" s="9">
        <v>-7553.88</v>
      </c>
      <c r="D196" s="9">
        <v>30246.12</v>
      </c>
      <c r="E196" s="9">
        <v>23459.17</v>
      </c>
      <c r="F196" s="9">
        <v>23459.17</v>
      </c>
      <c r="G196" s="9">
        <v>6786.95</v>
      </c>
      <c r="H196" s="9">
        <v>35734</v>
      </c>
      <c r="I196" s="9">
        <v>0</v>
      </c>
      <c r="J196" s="9">
        <v>35734</v>
      </c>
      <c r="K196" s="9">
        <v>30137.32</v>
      </c>
      <c r="L196" s="9">
        <v>30137.32</v>
      </c>
      <c r="M196" s="9">
        <v>5596.68</v>
      </c>
      <c r="N196" s="9">
        <v>43850</v>
      </c>
      <c r="O196" s="9">
        <v>-2372.56</v>
      </c>
      <c r="P196" s="9">
        <v>41477.440000000002</v>
      </c>
      <c r="Q196" s="9">
        <v>41400.25</v>
      </c>
      <c r="R196" s="9">
        <v>41400.25</v>
      </c>
      <c r="S196" s="9">
        <v>77.19</v>
      </c>
      <c r="T196" s="9">
        <v>117384</v>
      </c>
      <c r="U196" s="9">
        <v>-9926.44</v>
      </c>
      <c r="V196" s="9">
        <v>107457.56</v>
      </c>
      <c r="W196" s="9">
        <v>94996.739999999991</v>
      </c>
      <c r="X196" s="9">
        <v>94996.739999999991</v>
      </c>
      <c r="Y196" s="9">
        <v>12460.820000000002</v>
      </c>
    </row>
    <row r="197" spans="1:25" x14ac:dyDescent="0.2">
      <c r="A197" t="s">
        <v>607</v>
      </c>
      <c r="B197" s="9">
        <v>26575</v>
      </c>
      <c r="C197" s="9">
        <v>351.68</v>
      </c>
      <c r="D197" s="9">
        <v>26926.68</v>
      </c>
      <c r="E197" s="9">
        <v>9083.65</v>
      </c>
      <c r="F197" s="9">
        <v>9083.65</v>
      </c>
      <c r="G197" s="9">
        <v>17843.03</v>
      </c>
      <c r="H197" s="9">
        <v>24102</v>
      </c>
      <c r="I197" s="9">
        <v>0</v>
      </c>
      <c r="J197" s="9">
        <v>24102</v>
      </c>
      <c r="K197" s="9">
        <v>13354.71</v>
      </c>
      <c r="L197" s="9">
        <v>13354.71</v>
      </c>
      <c r="M197" s="9">
        <v>10747.29</v>
      </c>
      <c r="N197" s="9">
        <v>21100</v>
      </c>
      <c r="O197" s="9">
        <v>-839.63</v>
      </c>
      <c r="P197" s="9">
        <v>20260.37</v>
      </c>
      <c r="Q197" s="9">
        <v>6567.62</v>
      </c>
      <c r="R197" s="9">
        <v>6567.62</v>
      </c>
      <c r="S197" s="9">
        <v>13692.75</v>
      </c>
      <c r="T197" s="9">
        <v>71777</v>
      </c>
      <c r="U197" s="9">
        <v>-487.95</v>
      </c>
      <c r="V197" s="9">
        <v>71289.05</v>
      </c>
      <c r="W197" s="9">
        <v>29005.98</v>
      </c>
      <c r="X197" s="9">
        <v>29005.98</v>
      </c>
      <c r="Y197" s="9">
        <v>42283.07</v>
      </c>
    </row>
    <row r="198" spans="1:25" x14ac:dyDescent="0.2">
      <c r="A198" t="s">
        <v>606</v>
      </c>
      <c r="B198" s="9">
        <v>4505.9399999999996</v>
      </c>
      <c r="C198" s="9">
        <v>9.85</v>
      </c>
      <c r="D198" s="9">
        <v>4515.79</v>
      </c>
      <c r="E198" s="9">
        <v>3437.2</v>
      </c>
      <c r="F198" s="9">
        <v>3437.2</v>
      </c>
      <c r="G198" s="9">
        <v>1078.5899999999999</v>
      </c>
      <c r="H198" s="9">
        <v>4436.67</v>
      </c>
      <c r="I198" s="9">
        <v>0</v>
      </c>
      <c r="J198" s="9">
        <v>4436.67</v>
      </c>
      <c r="K198" s="9">
        <v>4001.61</v>
      </c>
      <c r="L198" s="9">
        <v>4001.61</v>
      </c>
      <c r="M198" s="9">
        <v>435.06</v>
      </c>
      <c r="N198" s="9">
        <v>4554.6499999999996</v>
      </c>
      <c r="O198" s="9">
        <v>0</v>
      </c>
      <c r="P198" s="9">
        <v>4554.6499999999996</v>
      </c>
      <c r="Q198" s="9">
        <v>4171.22</v>
      </c>
      <c r="R198" s="9">
        <v>4171.22</v>
      </c>
      <c r="S198" s="9">
        <v>383.43</v>
      </c>
      <c r="T198" s="9">
        <v>13497.26</v>
      </c>
      <c r="U198" s="9">
        <v>9.85</v>
      </c>
      <c r="V198" s="9">
        <v>13507.109999999999</v>
      </c>
      <c r="W198" s="9">
        <v>11610.029999999999</v>
      </c>
      <c r="X198" s="9">
        <v>11610.029999999999</v>
      </c>
      <c r="Y198" s="9">
        <v>1897.08</v>
      </c>
    </row>
    <row r="199" spans="1:25" x14ac:dyDescent="0.2">
      <c r="A199" t="s">
        <v>605</v>
      </c>
      <c r="B199" s="9">
        <v>8800</v>
      </c>
      <c r="C199" s="9">
        <v>0</v>
      </c>
      <c r="D199" s="9">
        <v>8800</v>
      </c>
      <c r="E199" s="9">
        <v>7975</v>
      </c>
      <c r="F199" s="9">
        <v>7975</v>
      </c>
      <c r="G199" s="9">
        <v>825</v>
      </c>
      <c r="H199" s="9">
        <v>8800</v>
      </c>
      <c r="I199" s="9">
        <v>0</v>
      </c>
      <c r="J199" s="9">
        <v>8800</v>
      </c>
      <c r="K199" s="9">
        <v>6709.86</v>
      </c>
      <c r="L199" s="9">
        <v>6709.86</v>
      </c>
      <c r="M199" s="9">
        <v>2090.14</v>
      </c>
      <c r="N199" s="9">
        <v>7840</v>
      </c>
      <c r="O199" s="9">
        <v>1813</v>
      </c>
      <c r="P199" s="9">
        <v>9653</v>
      </c>
      <c r="Q199" s="9">
        <v>9653</v>
      </c>
      <c r="R199" s="9">
        <v>9653</v>
      </c>
      <c r="S199" s="9">
        <v>0</v>
      </c>
      <c r="T199" s="9">
        <v>25440</v>
      </c>
      <c r="U199" s="9">
        <v>1813</v>
      </c>
      <c r="V199" s="9">
        <v>27253</v>
      </c>
      <c r="W199" s="9">
        <v>24337.86</v>
      </c>
      <c r="X199" s="9">
        <v>24337.86</v>
      </c>
      <c r="Y199" s="9">
        <v>2915.14</v>
      </c>
    </row>
    <row r="200" spans="1:25" x14ac:dyDescent="0.2">
      <c r="A200" t="s">
        <v>604</v>
      </c>
      <c r="B200" s="9">
        <v>125551.27</v>
      </c>
      <c r="C200" s="9">
        <v>0</v>
      </c>
      <c r="D200" s="9">
        <v>125551.27</v>
      </c>
      <c r="E200" s="9">
        <v>105698.73</v>
      </c>
      <c r="F200" s="9">
        <v>105698.73</v>
      </c>
      <c r="G200" s="9">
        <v>19852.54</v>
      </c>
      <c r="H200" s="9">
        <v>125550.66</v>
      </c>
      <c r="I200" s="9">
        <v>0</v>
      </c>
      <c r="J200" s="9">
        <v>125550.66</v>
      </c>
      <c r="K200" s="9">
        <v>122850.42</v>
      </c>
      <c r="L200" s="9">
        <v>122850.42</v>
      </c>
      <c r="M200" s="9">
        <v>2700.24</v>
      </c>
      <c r="N200" s="9">
        <v>133726.14000000001</v>
      </c>
      <c r="O200" s="9">
        <v>-973.37</v>
      </c>
      <c r="P200" s="9">
        <v>132752.76999999999</v>
      </c>
      <c r="Q200" s="9">
        <v>132752.70000000001</v>
      </c>
      <c r="R200" s="9">
        <v>132752.70000000001</v>
      </c>
      <c r="S200" s="9">
        <v>7.0000000000000007E-2</v>
      </c>
      <c r="T200" s="9">
        <v>384828.07</v>
      </c>
      <c r="U200" s="9">
        <v>-973.37</v>
      </c>
      <c r="V200" s="9">
        <v>383854.69999999995</v>
      </c>
      <c r="W200" s="9">
        <v>361301.85</v>
      </c>
      <c r="X200" s="9">
        <v>361301.85</v>
      </c>
      <c r="Y200" s="9">
        <v>22552.85</v>
      </c>
    </row>
    <row r="201" spans="1:25" x14ac:dyDescent="0.2">
      <c r="A201" t="s">
        <v>603</v>
      </c>
      <c r="B201" s="9">
        <v>1500</v>
      </c>
      <c r="C201" s="9">
        <v>0</v>
      </c>
      <c r="D201" s="9">
        <v>1500</v>
      </c>
      <c r="E201" s="9">
        <v>1565.21</v>
      </c>
      <c r="F201" s="9">
        <v>1565.21</v>
      </c>
      <c r="G201" s="9">
        <v>-65.209999999999994</v>
      </c>
      <c r="H201" s="9">
        <v>10000</v>
      </c>
      <c r="I201" s="9">
        <v>37500</v>
      </c>
      <c r="J201" s="9">
        <v>47500</v>
      </c>
      <c r="K201" s="9">
        <v>14579.38</v>
      </c>
      <c r="L201" s="9">
        <v>14579.38</v>
      </c>
      <c r="M201" s="9">
        <v>32920.620000000003</v>
      </c>
      <c r="N201" s="9">
        <v>30000</v>
      </c>
      <c r="O201" s="9">
        <v>31000</v>
      </c>
      <c r="P201" s="9">
        <v>61000</v>
      </c>
      <c r="Q201" s="9">
        <v>53620.13</v>
      </c>
      <c r="R201" s="9">
        <v>53620.13</v>
      </c>
      <c r="S201" s="9">
        <v>7379.87</v>
      </c>
      <c r="T201" s="9">
        <v>41500</v>
      </c>
      <c r="U201" s="9">
        <v>68500</v>
      </c>
      <c r="V201" s="9">
        <v>110000</v>
      </c>
      <c r="W201" s="9">
        <v>69764.72</v>
      </c>
      <c r="X201" s="9">
        <v>69764.72</v>
      </c>
      <c r="Y201" s="9">
        <v>40235.280000000006</v>
      </c>
    </row>
    <row r="202" spans="1:25" x14ac:dyDescent="0.2">
      <c r="A202" t="s">
        <v>602</v>
      </c>
      <c r="B202" s="9">
        <v>42</v>
      </c>
      <c r="C202" s="9">
        <v>0</v>
      </c>
      <c r="D202" s="9">
        <v>42</v>
      </c>
      <c r="E202" s="9">
        <v>43.82</v>
      </c>
      <c r="F202" s="9">
        <v>43.82</v>
      </c>
      <c r="G202" s="9">
        <v>-1.82</v>
      </c>
      <c r="H202" s="9">
        <v>280</v>
      </c>
      <c r="I202" s="9">
        <v>1061.76</v>
      </c>
      <c r="J202" s="9">
        <v>1341.76</v>
      </c>
      <c r="K202" s="9">
        <v>408.22</v>
      </c>
      <c r="L202" s="9">
        <v>408.22</v>
      </c>
      <c r="M202" s="9">
        <v>933.54</v>
      </c>
      <c r="N202" s="9">
        <v>840</v>
      </c>
      <c r="O202" s="9">
        <v>862.28</v>
      </c>
      <c r="P202" s="9">
        <v>1702.28</v>
      </c>
      <c r="Q202" s="9">
        <v>1501.37</v>
      </c>
      <c r="R202" s="9">
        <v>1501.37</v>
      </c>
      <c r="S202" s="9">
        <v>200.91</v>
      </c>
      <c r="T202" s="9">
        <v>1162</v>
      </c>
      <c r="U202" s="9">
        <v>1924.04</v>
      </c>
      <c r="V202" s="9">
        <v>3086.04</v>
      </c>
      <c r="W202" s="9">
        <v>1953.4099999999999</v>
      </c>
      <c r="X202" s="9">
        <v>1953.4099999999999</v>
      </c>
      <c r="Y202" s="9">
        <v>1132.6299999999999</v>
      </c>
    </row>
    <row r="203" spans="1:25" x14ac:dyDescent="0.2">
      <c r="A203" t="s">
        <v>601</v>
      </c>
      <c r="B203" s="9">
        <v>16000</v>
      </c>
      <c r="C203" s="9">
        <v>-7782.1</v>
      </c>
      <c r="D203" s="9">
        <v>8217.9</v>
      </c>
      <c r="E203" s="9">
        <v>2626.54</v>
      </c>
      <c r="F203" s="9">
        <v>2626.54</v>
      </c>
      <c r="G203" s="9">
        <v>5591.36</v>
      </c>
      <c r="H203" s="9">
        <v>44747</v>
      </c>
      <c r="I203" s="9">
        <v>-30000</v>
      </c>
      <c r="J203" s="9">
        <v>14747</v>
      </c>
      <c r="K203" s="9">
        <v>11506.2</v>
      </c>
      <c r="L203" s="9">
        <v>11506.2</v>
      </c>
      <c r="M203" s="9">
        <v>3240.8</v>
      </c>
      <c r="N203" s="9">
        <v>2000</v>
      </c>
      <c r="O203" s="9">
        <v>0</v>
      </c>
      <c r="P203" s="9">
        <v>2000</v>
      </c>
      <c r="Q203" s="9">
        <v>0</v>
      </c>
      <c r="R203" s="9">
        <v>0</v>
      </c>
      <c r="S203" s="9">
        <v>2000</v>
      </c>
      <c r="T203" s="9">
        <v>62747</v>
      </c>
      <c r="U203" s="9">
        <v>-37782.1</v>
      </c>
      <c r="V203" s="9">
        <v>24964.9</v>
      </c>
      <c r="W203" s="9">
        <v>14132.740000000002</v>
      </c>
      <c r="X203" s="9">
        <v>14132.740000000002</v>
      </c>
      <c r="Y203" s="9">
        <v>10832.16</v>
      </c>
    </row>
    <row r="204" spans="1:25" x14ac:dyDescent="0.2">
      <c r="A204" t="s">
        <v>600</v>
      </c>
      <c r="B204" s="9">
        <v>448</v>
      </c>
      <c r="C204" s="9">
        <v>-217.9</v>
      </c>
      <c r="D204" s="9">
        <v>230.1</v>
      </c>
      <c r="E204" s="9">
        <v>73.540000000000006</v>
      </c>
      <c r="F204" s="9">
        <v>73.540000000000006</v>
      </c>
      <c r="G204" s="9">
        <v>156.56</v>
      </c>
      <c r="H204" s="9">
        <v>1252.92</v>
      </c>
      <c r="I204" s="9">
        <v>-851.76</v>
      </c>
      <c r="J204" s="9">
        <v>401.16</v>
      </c>
      <c r="K204" s="9">
        <v>322.17</v>
      </c>
      <c r="L204" s="9">
        <v>322.17</v>
      </c>
      <c r="M204" s="9">
        <v>78.989999999999995</v>
      </c>
      <c r="N204" s="9">
        <v>56</v>
      </c>
      <c r="O204" s="9">
        <v>0</v>
      </c>
      <c r="P204" s="9">
        <v>56</v>
      </c>
      <c r="Q204" s="9">
        <v>0</v>
      </c>
      <c r="R204" s="9">
        <v>0</v>
      </c>
      <c r="S204" s="9">
        <v>56</v>
      </c>
      <c r="T204" s="9">
        <v>1756.92</v>
      </c>
      <c r="U204" s="9">
        <v>-1069.6600000000001</v>
      </c>
      <c r="V204" s="9">
        <v>687.26</v>
      </c>
      <c r="W204" s="9">
        <v>395.71000000000004</v>
      </c>
      <c r="X204" s="9">
        <v>395.71000000000004</v>
      </c>
      <c r="Y204" s="9">
        <v>291.55</v>
      </c>
    </row>
    <row r="205" spans="1:25" x14ac:dyDescent="0.2">
      <c r="A205" t="s">
        <v>599</v>
      </c>
      <c r="B205" s="9">
        <v>64089</v>
      </c>
      <c r="C205" s="9">
        <v>0</v>
      </c>
      <c r="D205" s="9">
        <v>64089</v>
      </c>
      <c r="E205" s="9">
        <v>54270.66</v>
      </c>
      <c r="F205" s="9">
        <v>54270.66</v>
      </c>
      <c r="G205" s="9">
        <v>9818.34</v>
      </c>
      <c r="H205" s="9">
        <v>63000</v>
      </c>
      <c r="I205" s="9">
        <v>0</v>
      </c>
      <c r="J205" s="9">
        <v>63000</v>
      </c>
      <c r="K205" s="9">
        <v>62996.22</v>
      </c>
      <c r="L205" s="9">
        <v>62996.22</v>
      </c>
      <c r="M205" s="9">
        <v>3.78</v>
      </c>
      <c r="N205" s="9">
        <v>63000</v>
      </c>
      <c r="O205" s="9">
        <v>0</v>
      </c>
      <c r="P205" s="9">
        <v>63000</v>
      </c>
      <c r="Q205" s="9">
        <v>47342.15</v>
      </c>
      <c r="R205" s="9">
        <v>47342.15</v>
      </c>
      <c r="S205" s="9">
        <v>15657.85</v>
      </c>
      <c r="T205" s="9">
        <v>190089</v>
      </c>
      <c r="U205" s="9">
        <v>0</v>
      </c>
      <c r="V205" s="9">
        <v>190089</v>
      </c>
      <c r="W205" s="9">
        <v>164609.03</v>
      </c>
      <c r="X205" s="9">
        <v>164609.03</v>
      </c>
      <c r="Y205" s="9">
        <v>25479.97</v>
      </c>
    </row>
    <row r="206" spans="1:25" x14ac:dyDescent="0.2">
      <c r="A206" t="s">
        <v>598</v>
      </c>
      <c r="B206" s="9">
        <v>1794.49</v>
      </c>
      <c r="C206" s="9">
        <v>0</v>
      </c>
      <c r="D206" s="9">
        <v>1794.49</v>
      </c>
      <c r="E206" s="9">
        <v>1519.59</v>
      </c>
      <c r="F206" s="9">
        <v>1519.59</v>
      </c>
      <c r="G206" s="9">
        <v>274.89999999999998</v>
      </c>
      <c r="H206" s="9">
        <v>1764</v>
      </c>
      <c r="I206" s="9">
        <v>0</v>
      </c>
      <c r="J206" s="9">
        <v>1764</v>
      </c>
      <c r="K206" s="9">
        <v>1763.89</v>
      </c>
      <c r="L206" s="9">
        <v>1763.89</v>
      </c>
      <c r="M206" s="9">
        <v>0.11</v>
      </c>
      <c r="N206" s="9">
        <v>1764</v>
      </c>
      <c r="O206" s="9">
        <v>0</v>
      </c>
      <c r="P206" s="9">
        <v>1764</v>
      </c>
      <c r="Q206" s="9">
        <v>1325.58</v>
      </c>
      <c r="R206" s="9">
        <v>1325.58</v>
      </c>
      <c r="S206" s="9">
        <v>438.42</v>
      </c>
      <c r="T206" s="9">
        <v>5322.49</v>
      </c>
      <c r="U206" s="9">
        <v>0</v>
      </c>
      <c r="V206" s="9">
        <v>5322.49</v>
      </c>
      <c r="W206" s="9">
        <v>4609.0599999999995</v>
      </c>
      <c r="X206" s="9">
        <v>4609.0599999999995</v>
      </c>
      <c r="Y206" s="9">
        <v>713.43000000000006</v>
      </c>
    </row>
    <row r="207" spans="1:25" x14ac:dyDescent="0.2">
      <c r="A207" t="s">
        <v>597</v>
      </c>
      <c r="B207" s="9">
        <v>13230</v>
      </c>
      <c r="C207" s="9">
        <v>-2442.65</v>
      </c>
      <c r="D207" s="9">
        <v>10787.35</v>
      </c>
      <c r="E207" s="9">
        <v>5220.03</v>
      </c>
      <c r="F207" s="9">
        <v>5220.03</v>
      </c>
      <c r="G207" s="9">
        <v>5567.32</v>
      </c>
      <c r="H207" s="9">
        <v>11230</v>
      </c>
      <c r="I207" s="9">
        <v>3800</v>
      </c>
      <c r="J207" s="9">
        <v>15030</v>
      </c>
      <c r="K207" s="9">
        <v>14594.26</v>
      </c>
      <c r="L207" s="9">
        <v>14594.26</v>
      </c>
      <c r="M207" s="9">
        <v>435.74</v>
      </c>
      <c r="N207" s="9">
        <v>11930</v>
      </c>
      <c r="O207" s="9">
        <v>2000</v>
      </c>
      <c r="P207" s="9">
        <v>13930</v>
      </c>
      <c r="Q207" s="9">
        <v>11470.29</v>
      </c>
      <c r="R207" s="9">
        <v>11470.29</v>
      </c>
      <c r="S207" s="9">
        <v>2459.71</v>
      </c>
      <c r="T207" s="9">
        <v>36390</v>
      </c>
      <c r="U207" s="9">
        <v>3357.35</v>
      </c>
      <c r="V207" s="9">
        <v>39747.35</v>
      </c>
      <c r="W207" s="9">
        <v>31284.58</v>
      </c>
      <c r="X207" s="9">
        <v>31284.58</v>
      </c>
      <c r="Y207" s="9">
        <v>8462.77</v>
      </c>
    </row>
    <row r="208" spans="1:25" x14ac:dyDescent="0.2">
      <c r="A208" t="s">
        <v>596</v>
      </c>
      <c r="B208" s="9">
        <v>1297.8</v>
      </c>
      <c r="C208" s="9">
        <v>0</v>
      </c>
      <c r="D208" s="9">
        <v>1297.8</v>
      </c>
      <c r="E208" s="9">
        <v>1126.03</v>
      </c>
      <c r="F208" s="9">
        <v>1126.03</v>
      </c>
      <c r="G208" s="9">
        <v>171.77</v>
      </c>
      <c r="H208" s="9">
        <v>1319.5</v>
      </c>
      <c r="I208" s="9">
        <v>112</v>
      </c>
      <c r="J208" s="9">
        <v>1431.5</v>
      </c>
      <c r="K208" s="9">
        <v>1474.48</v>
      </c>
      <c r="L208" s="9">
        <v>1474.48</v>
      </c>
      <c r="M208" s="9">
        <v>-42.98</v>
      </c>
      <c r="N208" s="9">
        <v>1615.32</v>
      </c>
      <c r="O208" s="9">
        <v>0</v>
      </c>
      <c r="P208" s="9">
        <v>1615.32</v>
      </c>
      <c r="Q208" s="9">
        <v>1340.5</v>
      </c>
      <c r="R208" s="9">
        <v>1340.5</v>
      </c>
      <c r="S208" s="9">
        <v>274.82</v>
      </c>
      <c r="T208" s="9">
        <v>4232.62</v>
      </c>
      <c r="U208" s="9">
        <v>112</v>
      </c>
      <c r="V208" s="9">
        <v>4344.62</v>
      </c>
      <c r="W208" s="9">
        <v>3941.01</v>
      </c>
      <c r="X208" s="9">
        <v>3941.01</v>
      </c>
      <c r="Y208" s="9">
        <v>403.61</v>
      </c>
    </row>
    <row r="209" spans="1:25" x14ac:dyDescent="0.2">
      <c r="A209" t="s">
        <v>595</v>
      </c>
      <c r="B209" s="9">
        <v>33120</v>
      </c>
      <c r="C209" s="9">
        <v>2442.65</v>
      </c>
      <c r="D209" s="9">
        <v>35562.65</v>
      </c>
      <c r="E209" s="9">
        <v>34996.080000000002</v>
      </c>
      <c r="F209" s="9">
        <v>34996.080000000002</v>
      </c>
      <c r="G209" s="9">
        <v>566.57000000000005</v>
      </c>
      <c r="H209" s="9">
        <v>35895</v>
      </c>
      <c r="I209" s="9">
        <v>200</v>
      </c>
      <c r="J209" s="9">
        <v>36095</v>
      </c>
      <c r="K209" s="9">
        <v>38065.56</v>
      </c>
      <c r="L209" s="9">
        <v>38065.56</v>
      </c>
      <c r="M209" s="9">
        <v>-1970.56</v>
      </c>
      <c r="N209" s="9">
        <v>45760</v>
      </c>
      <c r="O209" s="9">
        <v>-2000</v>
      </c>
      <c r="P209" s="9">
        <v>43760</v>
      </c>
      <c r="Q209" s="9">
        <v>36404.26</v>
      </c>
      <c r="R209" s="9">
        <v>36404.26</v>
      </c>
      <c r="S209" s="9">
        <v>7355.74</v>
      </c>
      <c r="T209" s="9">
        <v>114775</v>
      </c>
      <c r="U209" s="9">
        <v>642.65000000000009</v>
      </c>
      <c r="V209" s="9">
        <v>115417.65</v>
      </c>
      <c r="W209" s="9">
        <v>109465.9</v>
      </c>
      <c r="X209" s="9">
        <v>109465.9</v>
      </c>
      <c r="Y209" s="9">
        <v>5951.75</v>
      </c>
    </row>
    <row r="210" spans="1:25" x14ac:dyDescent="0.2">
      <c r="A210" t="s">
        <v>594</v>
      </c>
      <c r="B210" s="9">
        <v>12500</v>
      </c>
      <c r="C210" s="9">
        <v>0</v>
      </c>
      <c r="D210" s="9">
        <v>12500</v>
      </c>
      <c r="E210" s="9">
        <v>10769.85</v>
      </c>
      <c r="F210" s="9">
        <v>10769.85</v>
      </c>
      <c r="G210" s="9">
        <v>1730.15</v>
      </c>
      <c r="H210" s="9">
        <v>12500</v>
      </c>
      <c r="I210" s="9">
        <v>0</v>
      </c>
      <c r="J210" s="9">
        <v>12500</v>
      </c>
      <c r="K210" s="9">
        <v>8744.2900000000009</v>
      </c>
      <c r="L210" s="9">
        <v>8744.2900000000009</v>
      </c>
      <c r="M210" s="9">
        <v>3755.71</v>
      </c>
      <c r="N210" s="9">
        <v>12560</v>
      </c>
      <c r="O210" s="9">
        <v>0</v>
      </c>
      <c r="P210" s="9">
        <v>12560</v>
      </c>
      <c r="Q210" s="9">
        <v>8253.25</v>
      </c>
      <c r="R210" s="9">
        <v>8253.25</v>
      </c>
      <c r="S210" s="9">
        <v>4306.75</v>
      </c>
      <c r="T210" s="9">
        <v>37560</v>
      </c>
      <c r="U210" s="9">
        <v>0</v>
      </c>
      <c r="V210" s="9">
        <v>37560</v>
      </c>
      <c r="W210" s="9">
        <v>27767.39</v>
      </c>
      <c r="X210" s="9">
        <v>27767.39</v>
      </c>
      <c r="Y210" s="9">
        <v>9792.61</v>
      </c>
    </row>
    <row r="211" spans="1:25" x14ac:dyDescent="0.2">
      <c r="A211" t="s">
        <v>593</v>
      </c>
      <c r="B211" s="9">
        <v>2581.04</v>
      </c>
      <c r="C211" s="9">
        <v>0</v>
      </c>
      <c r="D211" s="9">
        <v>2581.04</v>
      </c>
      <c r="E211" s="9">
        <v>2287.34</v>
      </c>
      <c r="F211" s="9">
        <v>2287.34</v>
      </c>
      <c r="G211" s="9">
        <v>293.7</v>
      </c>
      <c r="H211" s="9">
        <v>2581.04</v>
      </c>
      <c r="I211" s="9">
        <v>-112</v>
      </c>
      <c r="J211" s="9">
        <v>2469.04</v>
      </c>
      <c r="K211" s="9">
        <v>2072.16</v>
      </c>
      <c r="L211" s="9">
        <v>2072.16</v>
      </c>
      <c r="M211" s="9">
        <v>396.88</v>
      </c>
      <c r="N211" s="9">
        <v>2802.8</v>
      </c>
      <c r="O211" s="9">
        <v>0</v>
      </c>
      <c r="P211" s="9">
        <v>2802.8</v>
      </c>
      <c r="Q211" s="9">
        <v>16703.07</v>
      </c>
      <c r="R211" s="9">
        <v>16703.07</v>
      </c>
      <c r="S211" s="9">
        <v>-13900.27</v>
      </c>
      <c r="T211" s="9">
        <v>7964.88</v>
      </c>
      <c r="U211" s="9">
        <v>-112</v>
      </c>
      <c r="V211" s="9">
        <v>7852.88</v>
      </c>
      <c r="W211" s="9">
        <v>21062.57</v>
      </c>
      <c r="X211" s="9">
        <v>21062.57</v>
      </c>
      <c r="Y211" s="9">
        <v>-13209.69</v>
      </c>
    </row>
    <row r="212" spans="1:25" x14ac:dyDescent="0.2">
      <c r="A212" t="s">
        <v>592</v>
      </c>
      <c r="B212" s="9">
        <v>79680</v>
      </c>
      <c r="C212" s="9">
        <v>0</v>
      </c>
      <c r="D212" s="9">
        <v>79680</v>
      </c>
      <c r="E212" s="9">
        <v>70921.19</v>
      </c>
      <c r="F212" s="9">
        <v>70921.19</v>
      </c>
      <c r="G212" s="9">
        <v>8758.81</v>
      </c>
      <c r="H212" s="9">
        <v>79680</v>
      </c>
      <c r="I212" s="9">
        <v>-4000</v>
      </c>
      <c r="J212" s="9">
        <v>75680</v>
      </c>
      <c r="K212" s="9">
        <v>65261.45</v>
      </c>
      <c r="L212" s="9">
        <v>65261.45</v>
      </c>
      <c r="M212" s="9">
        <v>10418.549999999999</v>
      </c>
      <c r="N212" s="9">
        <v>87540</v>
      </c>
      <c r="O212" s="9">
        <v>0</v>
      </c>
      <c r="P212" s="9">
        <v>87540</v>
      </c>
      <c r="Q212" s="9">
        <v>69334.37</v>
      </c>
      <c r="R212" s="9">
        <v>69334.37</v>
      </c>
      <c r="S212" s="9">
        <v>18205.63</v>
      </c>
      <c r="T212" s="9">
        <v>246900</v>
      </c>
      <c r="U212" s="9">
        <v>-4000</v>
      </c>
      <c r="V212" s="9">
        <v>242900</v>
      </c>
      <c r="W212" s="9">
        <v>205517.01</v>
      </c>
      <c r="X212" s="9">
        <v>205517.01</v>
      </c>
      <c r="Y212" s="9">
        <v>37382.990000000005</v>
      </c>
    </row>
    <row r="213" spans="1:25" x14ac:dyDescent="0.2">
      <c r="A213" t="s">
        <v>591</v>
      </c>
      <c r="B213" s="9">
        <v>10750</v>
      </c>
      <c r="C213" s="9">
        <v>3875.76</v>
      </c>
      <c r="D213" s="9">
        <v>14625.76</v>
      </c>
      <c r="E213" s="9">
        <v>14563.46</v>
      </c>
      <c r="F213" s="9">
        <v>14563.46</v>
      </c>
      <c r="G213" s="9">
        <v>62.3</v>
      </c>
      <c r="H213" s="9">
        <v>19500</v>
      </c>
      <c r="I213" s="9">
        <v>0</v>
      </c>
      <c r="J213" s="9">
        <v>19500</v>
      </c>
      <c r="K213" s="9">
        <v>18194.12</v>
      </c>
      <c r="L213" s="9">
        <v>18194.12</v>
      </c>
      <c r="M213" s="9">
        <v>1305.8800000000001</v>
      </c>
      <c r="N213" s="9">
        <v>19500</v>
      </c>
      <c r="O213" s="9">
        <v>0</v>
      </c>
      <c r="P213" s="9">
        <v>19500</v>
      </c>
      <c r="Q213" s="9">
        <v>18885.53</v>
      </c>
      <c r="R213" s="9">
        <v>19068.689999999999</v>
      </c>
      <c r="S213" s="9">
        <v>431.31</v>
      </c>
      <c r="T213" s="9">
        <v>49750</v>
      </c>
      <c r="U213" s="9">
        <v>3875.76</v>
      </c>
      <c r="V213" s="9">
        <v>53625.760000000002</v>
      </c>
      <c r="W213" s="9">
        <v>51643.11</v>
      </c>
      <c r="X213" s="9">
        <v>51826.27</v>
      </c>
      <c r="Y213" s="9">
        <v>1799.49</v>
      </c>
    </row>
    <row r="214" spans="1:25" x14ac:dyDescent="0.2">
      <c r="A214" t="s">
        <v>590</v>
      </c>
      <c r="B214" s="9">
        <v>301</v>
      </c>
      <c r="C214" s="9">
        <v>108.53</v>
      </c>
      <c r="D214" s="9">
        <v>409.53</v>
      </c>
      <c r="E214" s="9">
        <v>407.79</v>
      </c>
      <c r="F214" s="9">
        <v>407.79</v>
      </c>
      <c r="G214" s="9">
        <v>1.74</v>
      </c>
      <c r="H214" s="9">
        <v>546</v>
      </c>
      <c r="I214" s="9">
        <v>0</v>
      </c>
      <c r="J214" s="9">
        <v>546</v>
      </c>
      <c r="K214" s="9">
        <v>509.44</v>
      </c>
      <c r="L214" s="9">
        <v>509.44</v>
      </c>
      <c r="M214" s="9">
        <v>36.56</v>
      </c>
      <c r="N214" s="9">
        <v>546</v>
      </c>
      <c r="O214" s="9">
        <v>0</v>
      </c>
      <c r="P214" s="9">
        <v>546</v>
      </c>
      <c r="Q214" s="9">
        <v>528.79999999999995</v>
      </c>
      <c r="R214" s="9">
        <v>528.79999999999995</v>
      </c>
      <c r="S214" s="9">
        <v>17.2</v>
      </c>
      <c r="T214" s="9">
        <v>1393</v>
      </c>
      <c r="U214" s="9">
        <v>108.53</v>
      </c>
      <c r="V214" s="9">
        <v>1501.53</v>
      </c>
      <c r="W214" s="9">
        <v>1446.03</v>
      </c>
      <c r="X214" s="9">
        <v>1446.03</v>
      </c>
      <c r="Y214" s="9">
        <v>55.5</v>
      </c>
    </row>
    <row r="215" spans="1:25" x14ac:dyDescent="0.2">
      <c r="A215" t="s">
        <v>589</v>
      </c>
      <c r="B215" s="9">
        <v>10500</v>
      </c>
      <c r="C215" s="9">
        <v>47861.3</v>
      </c>
      <c r="D215" s="9">
        <v>58361.3</v>
      </c>
      <c r="E215" s="9">
        <v>50035.76</v>
      </c>
      <c r="F215" s="9">
        <v>50035.76</v>
      </c>
      <c r="G215" s="9">
        <v>8325.5400000000009</v>
      </c>
      <c r="H215" s="9">
        <v>15500</v>
      </c>
      <c r="I215" s="9">
        <v>0</v>
      </c>
      <c r="J215" s="9">
        <v>15500</v>
      </c>
      <c r="K215" s="9">
        <v>11384.55</v>
      </c>
      <c r="L215" s="9">
        <v>11384.55</v>
      </c>
      <c r="M215" s="9">
        <v>4115.45</v>
      </c>
      <c r="N215" s="9">
        <v>11500</v>
      </c>
      <c r="O215" s="9">
        <v>0</v>
      </c>
      <c r="P215" s="9">
        <v>11500</v>
      </c>
      <c r="Q215" s="9">
        <v>8361.31</v>
      </c>
      <c r="R215" s="9">
        <v>8361.31</v>
      </c>
      <c r="S215" s="9">
        <v>3138.69</v>
      </c>
      <c r="T215" s="9">
        <v>37500</v>
      </c>
      <c r="U215" s="9">
        <v>47861.3</v>
      </c>
      <c r="V215" s="9">
        <v>85361.3</v>
      </c>
      <c r="W215" s="9">
        <v>69781.62</v>
      </c>
      <c r="X215" s="9">
        <v>69781.62</v>
      </c>
      <c r="Y215" s="9">
        <v>15579.680000000002</v>
      </c>
    </row>
    <row r="216" spans="1:25" x14ac:dyDescent="0.2">
      <c r="A216" t="s">
        <v>588</v>
      </c>
      <c r="B216" s="9">
        <v>294</v>
      </c>
      <c r="C216" s="9">
        <v>1340.12</v>
      </c>
      <c r="D216" s="9">
        <v>1634.12</v>
      </c>
      <c r="E216" s="9">
        <v>3636.86</v>
      </c>
      <c r="F216" s="9">
        <v>3636.86</v>
      </c>
      <c r="G216" s="9">
        <v>-2002.74</v>
      </c>
      <c r="H216" s="9">
        <v>434</v>
      </c>
      <c r="I216" s="9">
        <v>0</v>
      </c>
      <c r="J216" s="9">
        <v>434</v>
      </c>
      <c r="K216" s="9">
        <v>318.77</v>
      </c>
      <c r="L216" s="9">
        <v>318.77</v>
      </c>
      <c r="M216" s="9">
        <v>115.23</v>
      </c>
      <c r="N216" s="9">
        <v>322</v>
      </c>
      <c r="O216" s="9">
        <v>0</v>
      </c>
      <c r="P216" s="9">
        <v>322</v>
      </c>
      <c r="Q216" s="9">
        <v>234.12</v>
      </c>
      <c r="R216" s="9">
        <v>234.12</v>
      </c>
      <c r="S216" s="9">
        <v>87.88</v>
      </c>
      <c r="T216" s="9">
        <v>1050</v>
      </c>
      <c r="U216" s="9">
        <v>1340.12</v>
      </c>
      <c r="V216" s="9">
        <v>2390.12</v>
      </c>
      <c r="W216" s="9">
        <v>4189.75</v>
      </c>
      <c r="X216" s="9">
        <v>4189.75</v>
      </c>
      <c r="Y216" s="9">
        <v>-1799.63</v>
      </c>
    </row>
    <row r="217" spans="1:25" x14ac:dyDescent="0.2">
      <c r="A217" t="s">
        <v>587</v>
      </c>
      <c r="B217" s="9">
        <v>15000</v>
      </c>
      <c r="C217" s="9">
        <v>0</v>
      </c>
      <c r="D217" s="9">
        <v>15000</v>
      </c>
      <c r="E217" s="9">
        <v>10297.56</v>
      </c>
      <c r="F217" s="9">
        <v>10297.56</v>
      </c>
      <c r="G217" s="9">
        <v>4702.4399999999996</v>
      </c>
      <c r="H217" s="9">
        <v>12000</v>
      </c>
      <c r="I217" s="9">
        <v>0</v>
      </c>
      <c r="J217" s="9">
        <v>12000</v>
      </c>
      <c r="K217" s="9">
        <v>11720.24</v>
      </c>
      <c r="L217" s="9">
        <v>11720.24</v>
      </c>
      <c r="M217" s="9">
        <v>279.76</v>
      </c>
      <c r="N217" s="9">
        <v>12000</v>
      </c>
      <c r="O217" s="9">
        <v>0</v>
      </c>
      <c r="P217" s="9">
        <v>12000</v>
      </c>
      <c r="Q217" s="9">
        <v>10201.41</v>
      </c>
      <c r="R217" s="9">
        <v>10201.41</v>
      </c>
      <c r="S217" s="9">
        <v>1798.59</v>
      </c>
      <c r="T217" s="9">
        <v>39000</v>
      </c>
      <c r="U217" s="9">
        <v>0</v>
      </c>
      <c r="V217" s="9">
        <v>39000</v>
      </c>
      <c r="W217" s="9">
        <v>32219.21</v>
      </c>
      <c r="X217" s="9">
        <v>32219.21</v>
      </c>
      <c r="Y217" s="9">
        <v>6780.79</v>
      </c>
    </row>
    <row r="218" spans="1:25" x14ac:dyDescent="0.2">
      <c r="A218" t="s">
        <v>586</v>
      </c>
      <c r="B218" s="9">
        <v>420</v>
      </c>
      <c r="C218" s="9">
        <v>0</v>
      </c>
      <c r="D218" s="9">
        <v>420</v>
      </c>
      <c r="E218" s="9">
        <v>288.33</v>
      </c>
      <c r="F218" s="9">
        <v>288.33</v>
      </c>
      <c r="G218" s="9">
        <v>131.66999999999999</v>
      </c>
      <c r="H218" s="9">
        <v>336</v>
      </c>
      <c r="I218" s="9">
        <v>0</v>
      </c>
      <c r="J218" s="9">
        <v>336</v>
      </c>
      <c r="K218" s="9">
        <v>328.17</v>
      </c>
      <c r="L218" s="9">
        <v>328.17</v>
      </c>
      <c r="M218" s="9">
        <v>7.83</v>
      </c>
      <c r="N218" s="9">
        <v>336</v>
      </c>
      <c r="O218" s="9">
        <v>0</v>
      </c>
      <c r="P218" s="9">
        <v>336</v>
      </c>
      <c r="Q218" s="9">
        <v>285.64</v>
      </c>
      <c r="R218" s="9">
        <v>285.64</v>
      </c>
      <c r="S218" s="9">
        <v>50.36</v>
      </c>
      <c r="T218" s="9">
        <v>1092</v>
      </c>
      <c r="U218" s="9">
        <v>0</v>
      </c>
      <c r="V218" s="9">
        <v>1092</v>
      </c>
      <c r="W218" s="9">
        <v>902.14</v>
      </c>
      <c r="X218" s="9">
        <v>902.14</v>
      </c>
      <c r="Y218" s="9">
        <v>189.86</v>
      </c>
    </row>
    <row r="219" spans="1:25" x14ac:dyDescent="0.2">
      <c r="A219" t="s">
        <v>585</v>
      </c>
      <c r="B219" s="9">
        <v>22000</v>
      </c>
      <c r="C219" s="9">
        <v>0</v>
      </c>
      <c r="D219" s="9">
        <v>22000</v>
      </c>
      <c r="E219" s="9">
        <v>2481.88</v>
      </c>
      <c r="F219" s="9">
        <v>2481.88</v>
      </c>
      <c r="G219" s="9">
        <v>19518.12</v>
      </c>
      <c r="N219" s="9">
        <v>55000</v>
      </c>
      <c r="O219" s="9">
        <v>0</v>
      </c>
      <c r="P219" s="9">
        <v>55000</v>
      </c>
      <c r="Q219" s="9">
        <v>0</v>
      </c>
      <c r="R219" s="9">
        <v>0</v>
      </c>
      <c r="S219" s="9">
        <v>55000</v>
      </c>
      <c r="T219" s="9">
        <v>77000</v>
      </c>
      <c r="U219" s="9">
        <v>0</v>
      </c>
      <c r="V219" s="9">
        <v>77000</v>
      </c>
      <c r="W219" s="9">
        <v>2481.88</v>
      </c>
      <c r="X219" s="9">
        <v>2481.88</v>
      </c>
      <c r="Y219" s="9">
        <v>74518.12</v>
      </c>
    </row>
    <row r="220" spans="1:25" x14ac:dyDescent="0.2">
      <c r="A220" t="s">
        <v>584</v>
      </c>
      <c r="B220" s="9">
        <v>616</v>
      </c>
      <c r="C220" s="9">
        <v>0</v>
      </c>
      <c r="D220" s="9">
        <v>616</v>
      </c>
      <c r="E220" s="9">
        <v>69.489999999999995</v>
      </c>
      <c r="F220" s="9">
        <v>69.489999999999995</v>
      </c>
      <c r="G220" s="9">
        <v>546.51</v>
      </c>
      <c r="N220" s="9">
        <v>1540</v>
      </c>
      <c r="O220" s="9">
        <v>0</v>
      </c>
      <c r="P220" s="9">
        <v>1540</v>
      </c>
      <c r="Q220" s="9">
        <v>-0.01</v>
      </c>
      <c r="R220" s="9">
        <v>-0.01</v>
      </c>
      <c r="S220" s="9">
        <v>1540.01</v>
      </c>
      <c r="T220" s="9">
        <v>2156</v>
      </c>
      <c r="U220" s="9">
        <v>0</v>
      </c>
      <c r="V220" s="9">
        <v>2156</v>
      </c>
      <c r="W220" s="9">
        <v>69.47999999999999</v>
      </c>
      <c r="X220" s="9">
        <v>69.47999999999999</v>
      </c>
      <c r="Y220" s="9">
        <v>2086.52</v>
      </c>
    </row>
    <row r="221" spans="1:25" x14ac:dyDescent="0.2">
      <c r="A221" t="s">
        <v>583</v>
      </c>
      <c r="B221" s="9">
        <v>40000</v>
      </c>
      <c r="C221" s="9">
        <v>0</v>
      </c>
      <c r="D221" s="9">
        <v>40000</v>
      </c>
      <c r="E221" s="9">
        <v>0</v>
      </c>
      <c r="F221" s="9">
        <v>0</v>
      </c>
      <c r="G221" s="9">
        <v>40000</v>
      </c>
      <c r="N221" s="9">
        <v>67000</v>
      </c>
      <c r="O221" s="9">
        <v>0</v>
      </c>
      <c r="P221" s="9">
        <v>67000</v>
      </c>
      <c r="Q221" s="9">
        <v>0</v>
      </c>
      <c r="R221" s="9">
        <v>0</v>
      </c>
      <c r="S221" s="9">
        <v>67000</v>
      </c>
      <c r="T221" s="9">
        <v>107000</v>
      </c>
      <c r="U221" s="9">
        <v>0</v>
      </c>
      <c r="V221" s="9">
        <v>107000</v>
      </c>
      <c r="W221" s="9">
        <v>0</v>
      </c>
      <c r="X221" s="9">
        <v>0</v>
      </c>
      <c r="Y221" s="9">
        <v>107000</v>
      </c>
    </row>
    <row r="222" spans="1:25" x14ac:dyDescent="0.2">
      <c r="A222" t="s">
        <v>582</v>
      </c>
      <c r="B222" s="9">
        <v>1120</v>
      </c>
      <c r="C222" s="9">
        <v>0</v>
      </c>
      <c r="D222" s="9">
        <v>1120</v>
      </c>
      <c r="E222" s="9">
        <v>0</v>
      </c>
      <c r="F222" s="9">
        <v>0</v>
      </c>
      <c r="G222" s="9">
        <v>1120</v>
      </c>
      <c r="N222" s="9">
        <v>1876</v>
      </c>
      <c r="O222" s="9">
        <v>0</v>
      </c>
      <c r="P222" s="9">
        <v>1876</v>
      </c>
      <c r="Q222" s="9">
        <v>0</v>
      </c>
      <c r="R222" s="9">
        <v>0</v>
      </c>
      <c r="S222" s="9">
        <v>1876</v>
      </c>
      <c r="T222" s="9">
        <v>2996</v>
      </c>
      <c r="U222" s="9">
        <v>0</v>
      </c>
      <c r="V222" s="9">
        <v>2996</v>
      </c>
      <c r="W222" s="9">
        <v>0</v>
      </c>
      <c r="X222" s="9">
        <v>0</v>
      </c>
      <c r="Y222" s="9">
        <v>2996</v>
      </c>
    </row>
    <row r="223" spans="1:25" x14ac:dyDescent="0.2">
      <c r="A223" t="s">
        <v>581</v>
      </c>
      <c r="B223" s="9">
        <v>10500</v>
      </c>
      <c r="C223" s="9">
        <v>0</v>
      </c>
      <c r="D223" s="9">
        <v>10500</v>
      </c>
      <c r="E223" s="9">
        <v>2585</v>
      </c>
      <c r="F223" s="9">
        <v>2585</v>
      </c>
      <c r="G223" s="9">
        <v>7915</v>
      </c>
      <c r="N223" s="9">
        <v>10000</v>
      </c>
      <c r="O223" s="9">
        <v>0</v>
      </c>
      <c r="P223" s="9">
        <v>10000</v>
      </c>
      <c r="Q223" s="9">
        <v>0</v>
      </c>
      <c r="R223" s="9">
        <v>0</v>
      </c>
      <c r="S223" s="9">
        <v>10000</v>
      </c>
      <c r="T223" s="9">
        <v>20500</v>
      </c>
      <c r="U223" s="9">
        <v>0</v>
      </c>
      <c r="V223" s="9">
        <v>20500</v>
      </c>
      <c r="W223" s="9">
        <v>2585</v>
      </c>
      <c r="X223" s="9">
        <v>2585</v>
      </c>
      <c r="Y223" s="9">
        <v>17915</v>
      </c>
    </row>
    <row r="224" spans="1:25" x14ac:dyDescent="0.2">
      <c r="A224" t="s">
        <v>580</v>
      </c>
      <c r="B224" s="9">
        <v>294</v>
      </c>
      <c r="C224" s="9">
        <v>0</v>
      </c>
      <c r="D224" s="9">
        <v>294</v>
      </c>
      <c r="E224" s="9">
        <v>72.38</v>
      </c>
      <c r="F224" s="9">
        <v>72.38</v>
      </c>
      <c r="G224" s="9">
        <v>221.62</v>
      </c>
      <c r="N224" s="9">
        <v>280</v>
      </c>
      <c r="O224" s="9">
        <v>0</v>
      </c>
      <c r="P224" s="9">
        <v>280</v>
      </c>
      <c r="Q224" s="9">
        <v>0</v>
      </c>
      <c r="R224" s="9">
        <v>0</v>
      </c>
      <c r="S224" s="9">
        <v>280</v>
      </c>
      <c r="T224" s="9">
        <v>574</v>
      </c>
      <c r="U224" s="9">
        <v>0</v>
      </c>
      <c r="V224" s="9">
        <v>574</v>
      </c>
      <c r="W224" s="9">
        <v>72.38</v>
      </c>
      <c r="X224" s="9">
        <v>72.38</v>
      </c>
      <c r="Y224" s="9">
        <v>501.62</v>
      </c>
    </row>
    <row r="225" spans="1:25" x14ac:dyDescent="0.2">
      <c r="A225" t="s">
        <v>579</v>
      </c>
      <c r="B225" s="9"/>
      <c r="C225" s="9"/>
      <c r="D225" s="9"/>
      <c r="E225" s="9"/>
      <c r="F225" s="9"/>
      <c r="G225" s="9"/>
      <c r="N225" s="9">
        <v>186.77</v>
      </c>
      <c r="O225" s="9">
        <v>0</v>
      </c>
      <c r="P225" s="9">
        <v>186.77</v>
      </c>
      <c r="Q225" s="9">
        <v>0</v>
      </c>
      <c r="R225" s="9">
        <v>0</v>
      </c>
      <c r="S225" s="9">
        <v>186.77</v>
      </c>
      <c r="T225" s="9">
        <v>186.77</v>
      </c>
      <c r="U225" s="9">
        <v>0</v>
      </c>
      <c r="V225" s="9">
        <v>186.77</v>
      </c>
      <c r="W225" s="9">
        <v>0</v>
      </c>
      <c r="X225" s="9">
        <v>0</v>
      </c>
      <c r="Y225" s="9">
        <v>186.77</v>
      </c>
    </row>
    <row r="226" spans="1:25" x14ac:dyDescent="0.2">
      <c r="A226" t="s">
        <v>578</v>
      </c>
      <c r="B226" s="9"/>
      <c r="C226" s="9"/>
      <c r="D226" s="9"/>
      <c r="E226" s="9"/>
      <c r="F226" s="9"/>
      <c r="G226" s="9"/>
      <c r="N226" s="9">
        <v>5.23</v>
      </c>
      <c r="O226" s="9">
        <v>0</v>
      </c>
      <c r="P226" s="9">
        <v>5.23</v>
      </c>
      <c r="Q226" s="9">
        <v>0</v>
      </c>
      <c r="R226" s="9">
        <v>0</v>
      </c>
      <c r="S226" s="9">
        <v>5.23</v>
      </c>
      <c r="T226" s="9">
        <v>5.23</v>
      </c>
      <c r="U226" s="9">
        <v>0</v>
      </c>
      <c r="V226" s="9">
        <v>5.23</v>
      </c>
      <c r="W226" s="9">
        <v>0</v>
      </c>
      <c r="X226" s="9">
        <v>0</v>
      </c>
      <c r="Y226" s="9">
        <v>5.23</v>
      </c>
    </row>
    <row r="227" spans="1:25" x14ac:dyDescent="0.2">
      <c r="A227" t="s">
        <v>577</v>
      </c>
      <c r="B227" s="9">
        <v>78528</v>
      </c>
      <c r="C227" s="9">
        <v>0</v>
      </c>
      <c r="D227" s="9">
        <v>78528</v>
      </c>
      <c r="E227" s="9">
        <v>45162.81</v>
      </c>
      <c r="F227" s="9">
        <v>45162.81</v>
      </c>
      <c r="G227" s="9">
        <v>33365.19</v>
      </c>
      <c r="H227" s="9">
        <v>79154</v>
      </c>
      <c r="I227" s="9">
        <v>0</v>
      </c>
      <c r="J227" s="9">
        <v>79154</v>
      </c>
      <c r="K227" s="9">
        <v>68235.44</v>
      </c>
      <c r="L227" s="9">
        <v>68235.44</v>
      </c>
      <c r="M227" s="9">
        <v>10918.56</v>
      </c>
      <c r="N227" s="9">
        <v>75154</v>
      </c>
      <c r="O227" s="9">
        <v>15000</v>
      </c>
      <c r="P227" s="9">
        <v>90154</v>
      </c>
      <c r="Q227" s="9">
        <v>77408.08</v>
      </c>
      <c r="R227" s="9">
        <v>77408.08</v>
      </c>
      <c r="S227" s="9">
        <v>12745.92</v>
      </c>
      <c r="T227" s="9">
        <v>232836</v>
      </c>
      <c r="U227" s="9">
        <v>15000</v>
      </c>
      <c r="V227" s="9">
        <v>247836</v>
      </c>
      <c r="W227" s="9">
        <v>190806.33000000002</v>
      </c>
      <c r="X227" s="9">
        <v>190806.33000000002</v>
      </c>
      <c r="Y227" s="9">
        <v>57029.67</v>
      </c>
    </row>
    <row r="228" spans="1:25" x14ac:dyDescent="0.2">
      <c r="A228" t="s">
        <v>576</v>
      </c>
      <c r="B228" s="9">
        <v>8131.09</v>
      </c>
      <c r="C228" s="9">
        <v>-359.14</v>
      </c>
      <c r="D228" s="9">
        <v>7771.95</v>
      </c>
      <c r="E228" s="9">
        <v>6367.87</v>
      </c>
      <c r="F228" s="9">
        <v>6367.87</v>
      </c>
      <c r="G228" s="9">
        <v>1404.08</v>
      </c>
      <c r="H228" s="9">
        <v>8140.03</v>
      </c>
      <c r="I228" s="9">
        <v>-196</v>
      </c>
      <c r="J228" s="9">
        <v>7944.03</v>
      </c>
      <c r="K228" s="9">
        <v>7356</v>
      </c>
      <c r="L228" s="9">
        <v>7356</v>
      </c>
      <c r="M228" s="9">
        <v>588.03</v>
      </c>
      <c r="N228" s="9">
        <v>8082.46</v>
      </c>
      <c r="O228" s="9">
        <v>0</v>
      </c>
      <c r="P228" s="9">
        <v>8082.46</v>
      </c>
      <c r="Q228" s="9">
        <v>20827.18</v>
      </c>
      <c r="R228" s="9">
        <v>20827.18</v>
      </c>
      <c r="S228" s="9">
        <v>-12744.72</v>
      </c>
      <c r="T228" s="9">
        <v>24353.579999999998</v>
      </c>
      <c r="U228" s="9">
        <v>-555.14</v>
      </c>
      <c r="V228" s="9">
        <v>23798.44</v>
      </c>
      <c r="W228" s="9">
        <v>34551.050000000003</v>
      </c>
      <c r="X228" s="9">
        <v>34551.050000000003</v>
      </c>
      <c r="Y228" s="9">
        <v>-10752.609999999999</v>
      </c>
    </row>
    <row r="229" spans="1:25" x14ac:dyDescent="0.2">
      <c r="A229" t="s">
        <v>575</v>
      </c>
      <c r="B229" s="9">
        <v>37963</v>
      </c>
      <c r="C229" s="9">
        <v>-12826.34</v>
      </c>
      <c r="D229" s="9">
        <v>25136.66</v>
      </c>
      <c r="E229" s="9">
        <v>9348.7999999999993</v>
      </c>
      <c r="F229" s="9">
        <v>9348.7999999999993</v>
      </c>
      <c r="G229" s="9">
        <v>15787.86</v>
      </c>
      <c r="H229" s="9">
        <v>37656</v>
      </c>
      <c r="I229" s="9">
        <v>-7000</v>
      </c>
      <c r="J229" s="9">
        <v>30656</v>
      </c>
      <c r="K229" s="9">
        <v>21156.07</v>
      </c>
      <c r="L229" s="9">
        <v>21156.07</v>
      </c>
      <c r="M229" s="9">
        <v>9499.93</v>
      </c>
      <c r="N229" s="9">
        <v>39600</v>
      </c>
      <c r="O229" s="9">
        <v>0</v>
      </c>
      <c r="P229" s="9">
        <v>39600</v>
      </c>
      <c r="Q229" s="9">
        <v>23890.71</v>
      </c>
      <c r="R229" s="9">
        <v>23890.71</v>
      </c>
      <c r="S229" s="9">
        <v>15709.29</v>
      </c>
      <c r="T229" s="9">
        <v>115219</v>
      </c>
      <c r="U229" s="9">
        <v>-19826.34</v>
      </c>
      <c r="V229" s="9">
        <v>95392.66</v>
      </c>
      <c r="W229" s="9">
        <v>54395.58</v>
      </c>
      <c r="X229" s="9">
        <v>54395.58</v>
      </c>
      <c r="Y229" s="9">
        <v>40997.08</v>
      </c>
    </row>
    <row r="230" spans="1:25" x14ac:dyDescent="0.2">
      <c r="A230" t="s">
        <v>574</v>
      </c>
      <c r="B230" s="9">
        <v>173905.2</v>
      </c>
      <c r="C230" s="9">
        <v>0</v>
      </c>
      <c r="D230" s="9">
        <v>173905.2</v>
      </c>
      <c r="E230" s="9">
        <v>172909.64</v>
      </c>
      <c r="F230" s="9">
        <v>172909.64</v>
      </c>
      <c r="G230" s="9">
        <v>995.56</v>
      </c>
      <c r="H230" s="9">
        <v>173905.2</v>
      </c>
      <c r="I230" s="9">
        <v>0</v>
      </c>
      <c r="J230" s="9">
        <v>173905.2</v>
      </c>
      <c r="K230" s="9">
        <v>173322.85</v>
      </c>
      <c r="L230" s="9">
        <v>173322.85</v>
      </c>
      <c r="M230" s="9">
        <v>582.35</v>
      </c>
      <c r="N230" s="9">
        <v>173905.2</v>
      </c>
      <c r="O230" s="9">
        <v>-15000</v>
      </c>
      <c r="P230" s="9">
        <v>158905.20000000001</v>
      </c>
      <c r="Q230" s="9">
        <v>106477.17</v>
      </c>
      <c r="R230" s="9">
        <v>106477.17</v>
      </c>
      <c r="S230" s="9">
        <v>52428.03</v>
      </c>
      <c r="T230" s="9">
        <v>521715.60000000003</v>
      </c>
      <c r="U230" s="9">
        <v>-15000</v>
      </c>
      <c r="V230" s="9">
        <v>506715.60000000003</v>
      </c>
      <c r="W230" s="9">
        <v>452709.66</v>
      </c>
      <c r="X230" s="9">
        <v>452709.66</v>
      </c>
      <c r="Y230" s="9">
        <v>54005.94</v>
      </c>
    </row>
    <row r="231" spans="1:25" x14ac:dyDescent="0.2">
      <c r="A231" t="s">
        <v>573</v>
      </c>
      <c r="B231" s="9">
        <v>1773008</v>
      </c>
      <c r="C231" s="9">
        <v>0</v>
      </c>
      <c r="D231" s="9">
        <v>1773008</v>
      </c>
      <c r="E231" s="9">
        <v>1773008</v>
      </c>
      <c r="F231" s="9">
        <v>1773008</v>
      </c>
      <c r="G231" s="9">
        <v>0</v>
      </c>
      <c r="H231" s="9">
        <v>1898009</v>
      </c>
      <c r="I231" s="9">
        <v>0</v>
      </c>
      <c r="J231" s="9">
        <v>1898009</v>
      </c>
      <c r="K231" s="9">
        <v>1898009</v>
      </c>
      <c r="L231" s="9">
        <v>1898009</v>
      </c>
      <c r="M231" s="9">
        <v>0</v>
      </c>
      <c r="N231" s="9">
        <v>1846608</v>
      </c>
      <c r="O231" s="9">
        <v>0</v>
      </c>
      <c r="P231" s="9">
        <v>1846608</v>
      </c>
      <c r="Q231" s="9">
        <v>1846608</v>
      </c>
      <c r="R231" s="9">
        <v>1846608</v>
      </c>
      <c r="S231" s="9">
        <v>0</v>
      </c>
      <c r="T231" s="9">
        <v>5517625</v>
      </c>
      <c r="U231" s="9">
        <v>0</v>
      </c>
      <c r="V231" s="9">
        <v>5517625</v>
      </c>
      <c r="W231" s="9">
        <v>5517625</v>
      </c>
      <c r="X231" s="9">
        <v>5517625</v>
      </c>
      <c r="Y231" s="9">
        <v>0</v>
      </c>
    </row>
    <row r="232" spans="1:25" x14ac:dyDescent="0.2">
      <c r="A232" t="s">
        <v>572</v>
      </c>
      <c r="B232" s="9">
        <v>65000</v>
      </c>
      <c r="C232" s="9">
        <v>0</v>
      </c>
      <c r="D232" s="9">
        <v>65000</v>
      </c>
      <c r="E232" s="9">
        <v>62008.53</v>
      </c>
      <c r="F232" s="9">
        <v>62008.53</v>
      </c>
      <c r="G232" s="9">
        <v>2991.47</v>
      </c>
      <c r="H232" s="9">
        <v>92500</v>
      </c>
      <c r="I232" s="9">
        <v>-9500</v>
      </c>
      <c r="J232" s="9">
        <v>83000</v>
      </c>
      <c r="K232" s="9">
        <v>42713.78</v>
      </c>
      <c r="L232" s="9">
        <v>42713.78</v>
      </c>
      <c r="M232" s="9">
        <v>40286.22</v>
      </c>
      <c r="N232" s="9">
        <v>92500</v>
      </c>
      <c r="O232" s="9">
        <v>-4889.5</v>
      </c>
      <c r="P232" s="9">
        <v>87610.5</v>
      </c>
      <c r="Q232" s="9">
        <v>47144.11</v>
      </c>
      <c r="R232" s="9">
        <v>47144.11</v>
      </c>
      <c r="S232" s="9">
        <v>40466.39</v>
      </c>
      <c r="T232" s="9">
        <v>250000</v>
      </c>
      <c r="U232" s="9">
        <v>-14389.5</v>
      </c>
      <c r="V232" s="9">
        <v>235610.5</v>
      </c>
      <c r="W232" s="9">
        <v>151866.41999999998</v>
      </c>
      <c r="X232" s="9">
        <v>151866.41999999998</v>
      </c>
      <c r="Y232" s="9">
        <v>83744.08</v>
      </c>
    </row>
    <row r="233" spans="1:25" x14ac:dyDescent="0.2">
      <c r="A233" t="s">
        <v>571</v>
      </c>
      <c r="B233" s="9">
        <v>2001.44</v>
      </c>
      <c r="C233" s="9">
        <v>-54.43</v>
      </c>
      <c r="D233" s="9">
        <v>1947.01</v>
      </c>
      <c r="E233" s="9">
        <v>1736.23</v>
      </c>
      <c r="F233" s="9">
        <v>1736.23</v>
      </c>
      <c r="G233" s="9">
        <v>210.78</v>
      </c>
      <c r="H233" s="9">
        <v>5291.6</v>
      </c>
      <c r="I233" s="9">
        <v>-266</v>
      </c>
      <c r="J233" s="9">
        <v>5025.6000000000004</v>
      </c>
      <c r="K233" s="9">
        <v>3800.73</v>
      </c>
      <c r="L233" s="9">
        <v>3800.73</v>
      </c>
      <c r="M233" s="9">
        <v>1224.8699999999999</v>
      </c>
      <c r="N233" s="9">
        <v>5311.76</v>
      </c>
      <c r="O233" s="9">
        <v>0</v>
      </c>
      <c r="P233" s="9">
        <v>5311.76</v>
      </c>
      <c r="Q233" s="9">
        <v>4178.71</v>
      </c>
      <c r="R233" s="9">
        <v>4178.71</v>
      </c>
      <c r="S233" s="9">
        <v>1133.05</v>
      </c>
      <c r="T233" s="9">
        <v>12604.800000000001</v>
      </c>
      <c r="U233" s="9">
        <v>-320.43</v>
      </c>
      <c r="V233" s="9">
        <v>12284.37</v>
      </c>
      <c r="W233" s="9">
        <v>9715.67</v>
      </c>
      <c r="X233" s="9">
        <v>9715.67</v>
      </c>
      <c r="Y233" s="9">
        <v>2568.6999999999998</v>
      </c>
    </row>
    <row r="234" spans="1:25" x14ac:dyDescent="0.2">
      <c r="A234" t="s">
        <v>570</v>
      </c>
      <c r="B234" s="9">
        <v>6480</v>
      </c>
      <c r="C234" s="9">
        <v>-1944</v>
      </c>
      <c r="D234" s="9">
        <v>4536</v>
      </c>
      <c r="E234" s="9">
        <v>0</v>
      </c>
      <c r="F234" s="9">
        <v>0</v>
      </c>
      <c r="G234" s="9">
        <v>4536</v>
      </c>
      <c r="H234" s="9">
        <v>7200</v>
      </c>
      <c r="I234" s="9">
        <v>0</v>
      </c>
      <c r="J234" s="9">
        <v>7200</v>
      </c>
      <c r="K234" s="9">
        <v>3740.63</v>
      </c>
      <c r="L234" s="9">
        <v>3740.63</v>
      </c>
      <c r="M234" s="9">
        <v>3459.37</v>
      </c>
      <c r="N234" s="9">
        <v>7920</v>
      </c>
      <c r="O234" s="9">
        <v>4889.5</v>
      </c>
      <c r="P234" s="9">
        <v>12809.5</v>
      </c>
      <c r="Q234" s="9">
        <v>12809.5</v>
      </c>
      <c r="R234" s="9">
        <v>12809.5</v>
      </c>
      <c r="S234" s="9">
        <v>0</v>
      </c>
      <c r="T234" s="9">
        <v>21600</v>
      </c>
      <c r="U234" s="9">
        <v>2945.5</v>
      </c>
      <c r="V234" s="9">
        <v>24545.5</v>
      </c>
      <c r="W234" s="9">
        <v>16550.13</v>
      </c>
      <c r="X234" s="9">
        <v>16550.13</v>
      </c>
      <c r="Y234" s="9">
        <v>7995.37</v>
      </c>
    </row>
    <row r="235" spans="1:25" x14ac:dyDescent="0.2">
      <c r="A235" t="s">
        <v>569</v>
      </c>
      <c r="B235" s="9">
        <v>5000</v>
      </c>
      <c r="C235" s="9">
        <v>0</v>
      </c>
      <c r="D235" s="9">
        <v>5000</v>
      </c>
      <c r="E235" s="9">
        <v>0</v>
      </c>
      <c r="F235" s="9">
        <v>0</v>
      </c>
      <c r="G235" s="9">
        <v>5000</v>
      </c>
      <c r="T235" s="9">
        <v>5000</v>
      </c>
      <c r="U235" s="9">
        <v>0</v>
      </c>
      <c r="V235" s="9">
        <v>5000</v>
      </c>
      <c r="W235" s="9">
        <v>0</v>
      </c>
      <c r="X235" s="9">
        <v>0</v>
      </c>
      <c r="Y235" s="9">
        <v>5000</v>
      </c>
    </row>
    <row r="236" spans="1:25" x14ac:dyDescent="0.2">
      <c r="A236" t="s">
        <v>568</v>
      </c>
      <c r="B236" s="9">
        <v>140</v>
      </c>
      <c r="C236" s="9">
        <v>0</v>
      </c>
      <c r="D236" s="9">
        <v>140</v>
      </c>
      <c r="E236" s="9">
        <v>0</v>
      </c>
      <c r="F236" s="9">
        <v>0</v>
      </c>
      <c r="G236" s="9">
        <v>140</v>
      </c>
      <c r="T236" s="9">
        <v>140</v>
      </c>
      <c r="U236" s="9">
        <v>0</v>
      </c>
      <c r="V236" s="9">
        <v>140</v>
      </c>
      <c r="W236" s="9">
        <v>0</v>
      </c>
      <c r="X236" s="9">
        <v>0</v>
      </c>
      <c r="Y236" s="9">
        <v>140</v>
      </c>
    </row>
    <row r="237" spans="1:25" x14ac:dyDescent="0.2">
      <c r="A237" t="s">
        <v>567</v>
      </c>
      <c r="B237" s="9">
        <v>69733</v>
      </c>
      <c r="C237" s="9">
        <v>26264.6</v>
      </c>
      <c r="D237" s="9">
        <v>95997.6</v>
      </c>
      <c r="E237" s="9">
        <v>95997.6</v>
      </c>
      <c r="F237" s="9">
        <v>95997.6</v>
      </c>
      <c r="G237" s="9">
        <v>0</v>
      </c>
      <c r="H237" s="9">
        <v>65000</v>
      </c>
      <c r="I237" s="9">
        <v>0</v>
      </c>
      <c r="J237" s="9">
        <v>65000</v>
      </c>
      <c r="K237" s="9">
        <v>63713.120000000003</v>
      </c>
      <c r="L237" s="9">
        <v>63713.120000000003</v>
      </c>
      <c r="M237" s="9">
        <v>1286.8800000000001</v>
      </c>
      <c r="N237" s="9">
        <v>98024.9</v>
      </c>
      <c r="O237" s="9">
        <v>0</v>
      </c>
      <c r="P237" s="9">
        <v>98024.9</v>
      </c>
      <c r="Q237" s="9">
        <v>96527.89</v>
      </c>
      <c r="R237" s="9">
        <v>96527.89</v>
      </c>
      <c r="S237" s="9">
        <v>1497.01</v>
      </c>
      <c r="T237" s="9">
        <v>232757.9</v>
      </c>
      <c r="U237" s="9">
        <v>26264.6</v>
      </c>
      <c r="V237" s="9">
        <v>259022.5</v>
      </c>
      <c r="W237" s="9">
        <v>256238.61</v>
      </c>
      <c r="X237" s="9">
        <v>256238.61</v>
      </c>
      <c r="Y237" s="9">
        <v>2783.8900000000003</v>
      </c>
    </row>
    <row r="238" spans="1:25" x14ac:dyDescent="0.2">
      <c r="A238" t="s">
        <v>566</v>
      </c>
      <c r="B238" s="9">
        <v>1952.52</v>
      </c>
      <c r="C238" s="9">
        <v>735.4</v>
      </c>
      <c r="D238" s="9">
        <v>2687.92</v>
      </c>
      <c r="E238" s="9">
        <v>2687.94</v>
      </c>
      <c r="F238" s="9">
        <v>2687.94</v>
      </c>
      <c r="G238" s="9">
        <v>-0.02</v>
      </c>
      <c r="H238" s="9">
        <v>1820</v>
      </c>
      <c r="I238" s="9">
        <v>560</v>
      </c>
      <c r="J238" s="9">
        <v>2380</v>
      </c>
      <c r="K238" s="9">
        <v>1783.97</v>
      </c>
      <c r="L238" s="9">
        <v>1783.97</v>
      </c>
      <c r="M238" s="9">
        <v>596.03</v>
      </c>
      <c r="N238" s="9">
        <v>2744.7</v>
      </c>
      <c r="O238" s="9">
        <v>0</v>
      </c>
      <c r="P238" s="9">
        <v>2744.7</v>
      </c>
      <c r="Q238" s="9">
        <v>2702.78</v>
      </c>
      <c r="R238" s="9">
        <v>2702.78</v>
      </c>
      <c r="S238" s="9">
        <v>41.92</v>
      </c>
      <c r="T238" s="9">
        <v>6517.2199999999993</v>
      </c>
      <c r="U238" s="9">
        <v>1295.4000000000001</v>
      </c>
      <c r="V238" s="9">
        <v>7812.62</v>
      </c>
      <c r="W238" s="9">
        <v>7174.6900000000005</v>
      </c>
      <c r="X238" s="9">
        <v>7174.6900000000005</v>
      </c>
      <c r="Y238" s="9">
        <v>637.92999999999995</v>
      </c>
    </row>
    <row r="239" spans="1:25" x14ac:dyDescent="0.2">
      <c r="A239" t="s">
        <v>811</v>
      </c>
      <c r="B239" s="9"/>
      <c r="C239" s="9"/>
      <c r="D239" s="9"/>
      <c r="E239" s="9"/>
      <c r="F239" s="9"/>
      <c r="G239" s="9"/>
      <c r="H239" s="9">
        <v>13860</v>
      </c>
      <c r="I239" s="9">
        <v>-160</v>
      </c>
      <c r="J239" s="9">
        <v>13700</v>
      </c>
      <c r="K239" s="9">
        <v>12168.05</v>
      </c>
      <c r="L239" s="9">
        <v>12168.05</v>
      </c>
      <c r="M239" s="9">
        <v>1531.95</v>
      </c>
      <c r="N239" s="9">
        <v>18550</v>
      </c>
      <c r="O239" s="9">
        <v>0</v>
      </c>
      <c r="P239" s="9">
        <v>18550</v>
      </c>
      <c r="Q239" s="9">
        <v>13495.5</v>
      </c>
      <c r="R239" s="9">
        <v>13495.5</v>
      </c>
      <c r="S239" s="9">
        <v>5054.5</v>
      </c>
      <c r="T239" s="9">
        <v>32410</v>
      </c>
      <c r="U239" s="9">
        <v>-160</v>
      </c>
      <c r="V239" s="9">
        <v>32250</v>
      </c>
      <c r="W239" s="9">
        <v>25663.55</v>
      </c>
      <c r="X239" s="9">
        <v>25663.55</v>
      </c>
      <c r="Y239" s="9">
        <v>6586.45</v>
      </c>
    </row>
    <row r="240" spans="1:25" x14ac:dyDescent="0.2">
      <c r="A240" t="s">
        <v>812</v>
      </c>
      <c r="B240" s="9"/>
      <c r="C240" s="9"/>
      <c r="D240" s="9"/>
      <c r="E240" s="9"/>
      <c r="F240" s="9"/>
      <c r="G240" s="9"/>
      <c r="H240" s="9">
        <v>472.08</v>
      </c>
      <c r="I240" s="9">
        <v>0</v>
      </c>
      <c r="J240" s="9">
        <v>472.08</v>
      </c>
      <c r="K240" s="9">
        <v>410.71</v>
      </c>
      <c r="L240" s="9">
        <v>410.71</v>
      </c>
      <c r="M240" s="9">
        <v>61.37</v>
      </c>
      <c r="N240" s="9">
        <v>611.79999999999995</v>
      </c>
      <c r="O240" s="9">
        <v>0</v>
      </c>
      <c r="P240" s="9">
        <v>611.79999999999995</v>
      </c>
      <c r="Q240" s="9">
        <v>434.54</v>
      </c>
      <c r="R240" s="9">
        <v>434.54</v>
      </c>
      <c r="S240" s="9">
        <v>177.26</v>
      </c>
      <c r="T240" s="9">
        <v>1083.8799999999999</v>
      </c>
      <c r="U240" s="9">
        <v>0</v>
      </c>
      <c r="V240" s="9">
        <v>1083.8799999999999</v>
      </c>
      <c r="W240" s="9">
        <v>845.25</v>
      </c>
      <c r="X240" s="9">
        <v>845.25</v>
      </c>
      <c r="Y240" s="9">
        <v>238.63</v>
      </c>
    </row>
    <row r="241" spans="1:25" x14ac:dyDescent="0.2">
      <c r="A241" t="s">
        <v>813</v>
      </c>
      <c r="B241" s="9"/>
      <c r="C241" s="9"/>
      <c r="D241" s="9"/>
      <c r="E241" s="9"/>
      <c r="F241" s="9"/>
      <c r="G241" s="9"/>
      <c r="H241" s="9">
        <v>3000</v>
      </c>
      <c r="I241" s="9">
        <v>160</v>
      </c>
      <c r="J241" s="9">
        <v>3160</v>
      </c>
      <c r="K241" s="9">
        <v>2500</v>
      </c>
      <c r="L241" s="9">
        <v>2500</v>
      </c>
      <c r="M241" s="9">
        <v>660</v>
      </c>
      <c r="N241" s="9">
        <v>3300</v>
      </c>
      <c r="O241" s="9">
        <v>0</v>
      </c>
      <c r="P241" s="9">
        <v>3300</v>
      </c>
      <c r="Q241" s="9">
        <v>2024</v>
      </c>
      <c r="R241" s="9">
        <v>2024</v>
      </c>
      <c r="S241" s="9">
        <v>1276</v>
      </c>
      <c r="T241" s="9">
        <v>6300</v>
      </c>
      <c r="U241" s="9">
        <v>160</v>
      </c>
      <c r="V241" s="9">
        <v>6460</v>
      </c>
      <c r="W241" s="9">
        <v>4524</v>
      </c>
      <c r="X241" s="9">
        <v>4524</v>
      </c>
      <c r="Y241" s="9">
        <v>1936</v>
      </c>
    </row>
    <row r="242" spans="1:25" x14ac:dyDescent="0.2">
      <c r="A242" t="s">
        <v>814</v>
      </c>
      <c r="B242" s="9"/>
      <c r="C242" s="9"/>
      <c r="D242" s="9"/>
      <c r="E242" s="9"/>
      <c r="F242" s="9"/>
      <c r="G242" s="9"/>
      <c r="H242" s="9">
        <v>5471</v>
      </c>
      <c r="I242" s="9">
        <v>12800</v>
      </c>
      <c r="J242" s="9">
        <v>18271</v>
      </c>
      <c r="K242" s="9">
        <v>768.45</v>
      </c>
      <c r="L242" s="9">
        <v>768.45</v>
      </c>
      <c r="M242" s="9">
        <v>17502.55</v>
      </c>
      <c r="N242" s="9">
        <v>13000</v>
      </c>
      <c r="O242" s="9">
        <v>-750</v>
      </c>
      <c r="P242" s="9">
        <v>12250</v>
      </c>
      <c r="Q242" s="9">
        <v>1149.5999999999999</v>
      </c>
      <c r="R242" s="9">
        <v>1149.5999999999999</v>
      </c>
      <c r="S242" s="9">
        <v>11100.4</v>
      </c>
      <c r="T242" s="9">
        <v>18471</v>
      </c>
      <c r="U242" s="9">
        <v>12050</v>
      </c>
      <c r="V242" s="9">
        <v>30521</v>
      </c>
      <c r="W242" s="9">
        <v>1918.05</v>
      </c>
      <c r="X242" s="9">
        <v>1918.05</v>
      </c>
      <c r="Y242" s="9">
        <v>28602.949999999997</v>
      </c>
    </row>
    <row r="243" spans="1:25" x14ac:dyDescent="0.2">
      <c r="A243" t="s">
        <v>815</v>
      </c>
      <c r="B243" s="9"/>
      <c r="C243" s="9"/>
      <c r="D243" s="9"/>
      <c r="E243" s="9"/>
      <c r="F243" s="9"/>
      <c r="G243" s="9"/>
      <c r="H243" s="9">
        <v>153.19</v>
      </c>
      <c r="I243" s="9">
        <v>442.4</v>
      </c>
      <c r="J243" s="9">
        <v>595.59</v>
      </c>
      <c r="K243" s="9">
        <v>21.52</v>
      </c>
      <c r="L243" s="9">
        <v>21.52</v>
      </c>
      <c r="M243" s="9">
        <v>574.07000000000005</v>
      </c>
      <c r="N243" s="9">
        <v>364</v>
      </c>
      <c r="O243" s="9">
        <v>47.67</v>
      </c>
      <c r="P243" s="9">
        <v>411.67</v>
      </c>
      <c r="Q243" s="9">
        <v>32.19</v>
      </c>
      <c r="R243" s="9">
        <v>32.19</v>
      </c>
      <c r="S243" s="9">
        <v>379.48</v>
      </c>
      <c r="T243" s="9">
        <v>517.19000000000005</v>
      </c>
      <c r="U243" s="9">
        <v>490.07</v>
      </c>
      <c r="V243" s="9">
        <v>1007.26</v>
      </c>
      <c r="W243" s="9">
        <v>53.709999999999994</v>
      </c>
      <c r="X243" s="9">
        <v>53.709999999999994</v>
      </c>
      <c r="Y243" s="9">
        <v>953.55000000000007</v>
      </c>
    </row>
    <row r="244" spans="1:25" x14ac:dyDescent="0.2">
      <c r="A244" t="s">
        <v>816</v>
      </c>
      <c r="B244" s="9"/>
      <c r="C244" s="9"/>
      <c r="D244" s="9"/>
      <c r="E244" s="9"/>
      <c r="F244" s="9"/>
      <c r="G244" s="9"/>
      <c r="H244" s="9">
        <v>1900</v>
      </c>
      <c r="I244" s="9">
        <v>0</v>
      </c>
      <c r="J244" s="9">
        <v>1900</v>
      </c>
      <c r="K244" s="9">
        <v>1768.5</v>
      </c>
      <c r="L244" s="9">
        <v>1768.5</v>
      </c>
      <c r="M244" s="9">
        <v>131.5</v>
      </c>
      <c r="N244" s="9">
        <v>1400</v>
      </c>
      <c r="O244" s="9">
        <v>0</v>
      </c>
      <c r="P244" s="9">
        <v>1400</v>
      </c>
      <c r="Q244" s="9">
        <v>1234.6500000000001</v>
      </c>
      <c r="R244" s="9">
        <v>1234.6500000000001</v>
      </c>
      <c r="S244" s="9">
        <v>165.35</v>
      </c>
      <c r="T244" s="9">
        <v>3300</v>
      </c>
      <c r="U244" s="9">
        <v>0</v>
      </c>
      <c r="V244" s="9">
        <v>3300</v>
      </c>
      <c r="W244" s="9">
        <v>3003.15</v>
      </c>
      <c r="X244" s="9">
        <v>3003.15</v>
      </c>
      <c r="Y244" s="9">
        <v>296.85000000000002</v>
      </c>
    </row>
    <row r="245" spans="1:25" x14ac:dyDescent="0.2">
      <c r="A245" t="s">
        <v>817</v>
      </c>
      <c r="B245" s="9"/>
      <c r="C245" s="9"/>
      <c r="D245" s="9"/>
      <c r="E245" s="9"/>
      <c r="F245" s="9"/>
      <c r="G245" s="9"/>
      <c r="H245" s="9">
        <v>326.48</v>
      </c>
      <c r="I245" s="9">
        <v>-98</v>
      </c>
      <c r="J245" s="9">
        <v>228.48</v>
      </c>
      <c r="K245" s="9">
        <v>205.13</v>
      </c>
      <c r="L245" s="9">
        <v>205.13</v>
      </c>
      <c r="M245" s="9">
        <v>23.35</v>
      </c>
      <c r="N245" s="9">
        <v>390.88</v>
      </c>
      <c r="O245" s="9">
        <v>0</v>
      </c>
      <c r="P245" s="9">
        <v>390.88</v>
      </c>
      <c r="Q245" s="9">
        <v>298.95</v>
      </c>
      <c r="R245" s="9">
        <v>298.95</v>
      </c>
      <c r="S245" s="9">
        <v>91.93</v>
      </c>
      <c r="T245" s="9">
        <v>717.36</v>
      </c>
      <c r="U245" s="9">
        <v>-98</v>
      </c>
      <c r="V245" s="9">
        <v>619.36</v>
      </c>
      <c r="W245" s="9">
        <v>504.08</v>
      </c>
      <c r="X245" s="9">
        <v>504.08</v>
      </c>
      <c r="Y245" s="9">
        <v>115.28</v>
      </c>
    </row>
    <row r="246" spans="1:25" x14ac:dyDescent="0.2">
      <c r="A246" t="s">
        <v>818</v>
      </c>
      <c r="B246" s="9"/>
      <c r="C246" s="9"/>
      <c r="D246" s="9"/>
      <c r="E246" s="9"/>
      <c r="F246" s="9"/>
      <c r="G246" s="9"/>
      <c r="H246" s="9">
        <v>9760</v>
      </c>
      <c r="I246" s="9">
        <v>-3500</v>
      </c>
      <c r="J246" s="9">
        <v>6260</v>
      </c>
      <c r="K246" s="9">
        <v>5557.49</v>
      </c>
      <c r="L246" s="9">
        <v>5557.49</v>
      </c>
      <c r="M246" s="9">
        <v>702.51</v>
      </c>
      <c r="N246" s="9">
        <v>12560</v>
      </c>
      <c r="O246" s="9">
        <v>0</v>
      </c>
      <c r="P246" s="9">
        <v>12560</v>
      </c>
      <c r="Q246" s="9">
        <v>9442.25</v>
      </c>
      <c r="R246" s="9">
        <v>9442.25</v>
      </c>
      <c r="S246" s="9">
        <v>3117.75</v>
      </c>
      <c r="T246" s="9">
        <v>22320</v>
      </c>
      <c r="U246" s="9">
        <v>-3500</v>
      </c>
      <c r="V246" s="9">
        <v>18820</v>
      </c>
      <c r="W246" s="9">
        <v>14999.74</v>
      </c>
      <c r="X246" s="9">
        <v>14999.74</v>
      </c>
      <c r="Y246" s="9">
        <v>3820.26</v>
      </c>
    </row>
    <row r="247" spans="1:25" x14ac:dyDescent="0.2">
      <c r="A247" t="s">
        <v>819</v>
      </c>
      <c r="B247" s="9"/>
      <c r="C247" s="9"/>
      <c r="D247" s="9"/>
      <c r="E247" s="9"/>
      <c r="F247" s="9"/>
      <c r="G247" s="9"/>
      <c r="H247" s="9">
        <v>1800</v>
      </c>
      <c r="I247" s="9">
        <v>-1800</v>
      </c>
      <c r="J247" s="9">
        <v>0</v>
      </c>
      <c r="K247" s="9">
        <v>0</v>
      </c>
      <c r="L247" s="9">
        <v>0</v>
      </c>
      <c r="M247" s="9">
        <v>0</v>
      </c>
      <c r="T247" s="9">
        <v>1800</v>
      </c>
      <c r="U247" s="9">
        <v>-1800</v>
      </c>
      <c r="V247" s="9">
        <v>0</v>
      </c>
      <c r="W247" s="9">
        <v>0</v>
      </c>
      <c r="X247" s="9">
        <v>0</v>
      </c>
      <c r="Y247" s="9">
        <v>0</v>
      </c>
    </row>
    <row r="248" spans="1:25" x14ac:dyDescent="0.2">
      <c r="A248" t="s">
        <v>820</v>
      </c>
      <c r="B248" s="9"/>
      <c r="C248" s="9"/>
      <c r="D248" s="9"/>
      <c r="E248" s="9"/>
      <c r="F248" s="9"/>
      <c r="G248" s="9"/>
      <c r="H248" s="9">
        <v>50.4</v>
      </c>
      <c r="I248" s="9">
        <v>-50.4</v>
      </c>
      <c r="J248" s="9">
        <v>0</v>
      </c>
      <c r="K248" s="9">
        <v>0</v>
      </c>
      <c r="L248" s="9">
        <v>0</v>
      </c>
      <c r="M248" s="9">
        <v>0</v>
      </c>
      <c r="T248" s="9">
        <v>50.4</v>
      </c>
      <c r="U248" s="9">
        <v>-50.4</v>
      </c>
      <c r="V248" s="9">
        <v>0</v>
      </c>
      <c r="W248" s="9">
        <v>0</v>
      </c>
      <c r="X248" s="9">
        <v>0</v>
      </c>
      <c r="Y248" s="9">
        <v>0</v>
      </c>
    </row>
    <row r="249" spans="1:25" x14ac:dyDescent="0.2">
      <c r="A249" t="s">
        <v>841</v>
      </c>
      <c r="B249" s="9"/>
      <c r="C249" s="9"/>
      <c r="D249" s="9"/>
      <c r="E249" s="9"/>
      <c r="F249" s="9"/>
      <c r="G249" s="9"/>
      <c r="N249" s="9">
        <v>0</v>
      </c>
      <c r="O249" s="9">
        <v>0</v>
      </c>
      <c r="P249" s="9">
        <v>0</v>
      </c>
      <c r="Q249" s="9">
        <v>2.57</v>
      </c>
      <c r="R249" s="9">
        <v>2.57</v>
      </c>
      <c r="S249" s="9">
        <v>-2.57</v>
      </c>
      <c r="T249" s="9">
        <v>0</v>
      </c>
      <c r="U249" s="9">
        <v>0</v>
      </c>
      <c r="V249" s="9">
        <v>0</v>
      </c>
      <c r="W249" s="9">
        <v>2.57</v>
      </c>
      <c r="X249" s="9">
        <v>2.57</v>
      </c>
      <c r="Y249" s="9">
        <v>-2.57</v>
      </c>
    </row>
    <row r="250" spans="1:25" x14ac:dyDescent="0.2">
      <c r="A250" t="s">
        <v>842</v>
      </c>
      <c r="B250" s="9"/>
      <c r="C250" s="9"/>
      <c r="D250" s="9"/>
      <c r="E250" s="9"/>
      <c r="F250" s="9"/>
      <c r="G250" s="9"/>
      <c r="N250" s="9">
        <v>0</v>
      </c>
      <c r="O250" s="9">
        <v>93.82</v>
      </c>
      <c r="P250" s="9">
        <v>93.82</v>
      </c>
      <c r="Q250" s="9">
        <v>93.82</v>
      </c>
      <c r="R250" s="9">
        <v>93.82</v>
      </c>
      <c r="S250" s="9">
        <v>0</v>
      </c>
      <c r="T250" s="9">
        <v>0</v>
      </c>
      <c r="U250" s="9">
        <v>93.82</v>
      </c>
      <c r="V250" s="9">
        <v>93.82</v>
      </c>
      <c r="W250" s="9">
        <v>93.82</v>
      </c>
      <c r="X250" s="9">
        <v>93.82</v>
      </c>
      <c r="Y250" s="9">
        <v>0</v>
      </c>
    </row>
    <row r="251" spans="1:25" x14ac:dyDescent="0.2">
      <c r="A251" t="s">
        <v>843</v>
      </c>
      <c r="B251" s="9"/>
      <c r="C251" s="9"/>
      <c r="D251" s="9"/>
      <c r="E251" s="9"/>
      <c r="F251" s="9"/>
      <c r="G251" s="9"/>
      <c r="N251" s="9">
        <v>10000</v>
      </c>
      <c r="O251" s="9">
        <v>0</v>
      </c>
      <c r="P251" s="9">
        <v>10000</v>
      </c>
      <c r="Q251" s="9">
        <v>10000</v>
      </c>
      <c r="R251" s="9">
        <v>10000</v>
      </c>
      <c r="S251" s="9">
        <v>0</v>
      </c>
      <c r="T251" s="9">
        <v>10000</v>
      </c>
      <c r="U251" s="9">
        <v>0</v>
      </c>
      <c r="V251" s="9">
        <v>10000</v>
      </c>
      <c r="W251" s="9">
        <v>10000</v>
      </c>
      <c r="X251" s="9">
        <v>10000</v>
      </c>
      <c r="Y251" s="9">
        <v>0</v>
      </c>
    </row>
    <row r="252" spans="1:25" x14ac:dyDescent="0.2">
      <c r="A252" t="s">
        <v>844</v>
      </c>
      <c r="B252" s="9"/>
      <c r="C252" s="9"/>
      <c r="D252" s="9"/>
      <c r="E252" s="9"/>
      <c r="F252" s="9"/>
      <c r="G252" s="9"/>
      <c r="N252" s="9">
        <v>9510</v>
      </c>
      <c r="O252" s="9">
        <v>0</v>
      </c>
      <c r="P252" s="9">
        <v>9510</v>
      </c>
      <c r="Q252" s="9">
        <v>5585.75</v>
      </c>
      <c r="R252" s="9">
        <v>5585.75</v>
      </c>
      <c r="S252" s="9">
        <v>3924.25</v>
      </c>
      <c r="T252" s="9">
        <v>9510</v>
      </c>
      <c r="U252" s="9">
        <v>0</v>
      </c>
      <c r="V252" s="9">
        <v>9510</v>
      </c>
      <c r="W252" s="9">
        <v>5585.75</v>
      </c>
      <c r="X252" s="9">
        <v>5585.75</v>
      </c>
      <c r="Y252" s="9">
        <v>3924.25</v>
      </c>
    </row>
    <row r="253" spans="1:25" x14ac:dyDescent="0.2">
      <c r="A253" t="s">
        <v>845</v>
      </c>
      <c r="B253" s="9"/>
      <c r="C253" s="9"/>
      <c r="D253" s="9"/>
      <c r="E253" s="9"/>
      <c r="F253" s="9"/>
      <c r="G253" s="9"/>
      <c r="N253" s="9">
        <v>0</v>
      </c>
      <c r="O253" s="9">
        <v>0</v>
      </c>
      <c r="P253" s="9">
        <v>0</v>
      </c>
      <c r="Q253" s="9">
        <v>1500</v>
      </c>
      <c r="R253" s="9">
        <v>1500</v>
      </c>
      <c r="S253" s="9">
        <v>-1500</v>
      </c>
      <c r="T253" s="9">
        <v>0</v>
      </c>
      <c r="U253" s="9">
        <v>0</v>
      </c>
      <c r="V253" s="9">
        <v>0</v>
      </c>
      <c r="W253" s="9">
        <v>1500</v>
      </c>
      <c r="X253" s="9">
        <v>1500</v>
      </c>
      <c r="Y253" s="9">
        <v>-1500</v>
      </c>
    </row>
    <row r="254" spans="1:25" x14ac:dyDescent="0.2">
      <c r="A254" t="s">
        <v>846</v>
      </c>
      <c r="B254" s="9"/>
      <c r="C254" s="9"/>
      <c r="D254" s="9"/>
      <c r="E254" s="9"/>
      <c r="F254" s="9"/>
      <c r="G254" s="9"/>
      <c r="N254" s="9">
        <v>0</v>
      </c>
      <c r="O254" s="9">
        <v>1500</v>
      </c>
      <c r="P254" s="9">
        <v>1500</v>
      </c>
      <c r="Q254" s="9">
        <v>0</v>
      </c>
      <c r="R254" s="9">
        <v>0</v>
      </c>
      <c r="S254" s="9">
        <v>1500</v>
      </c>
      <c r="T254" s="9">
        <v>0</v>
      </c>
      <c r="U254" s="9">
        <v>1500</v>
      </c>
      <c r="V254" s="9">
        <v>1500</v>
      </c>
      <c r="W254" s="9">
        <v>0</v>
      </c>
      <c r="X254" s="9">
        <v>0</v>
      </c>
      <c r="Y254" s="9">
        <v>1500</v>
      </c>
    </row>
    <row r="255" spans="1:25" x14ac:dyDescent="0.2">
      <c r="A255" t="s">
        <v>847</v>
      </c>
      <c r="B255" s="9"/>
      <c r="C255" s="9"/>
      <c r="D255" s="9"/>
      <c r="E255" s="9"/>
      <c r="F255" s="9"/>
      <c r="G255" s="9"/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</row>
    <row r="256" spans="1:25" x14ac:dyDescent="0.2">
      <c r="A256" t="s">
        <v>848</v>
      </c>
      <c r="N256" s="9">
        <v>3000</v>
      </c>
      <c r="O256" s="9">
        <v>0</v>
      </c>
      <c r="P256" s="9">
        <v>3000</v>
      </c>
      <c r="Q256" s="9">
        <v>0</v>
      </c>
      <c r="R256" s="9">
        <v>0</v>
      </c>
      <c r="S256" s="9">
        <v>3000</v>
      </c>
      <c r="T256" s="9">
        <v>3000</v>
      </c>
      <c r="U256" s="9">
        <v>0</v>
      </c>
      <c r="V256" s="9">
        <v>3000</v>
      </c>
      <c r="W256" s="9">
        <v>0</v>
      </c>
      <c r="X256" s="9">
        <v>0</v>
      </c>
      <c r="Y256" s="9">
        <v>3000</v>
      </c>
    </row>
    <row r="257" spans="1:25" x14ac:dyDescent="0.2">
      <c r="A257" t="s">
        <v>849</v>
      </c>
      <c r="N257" s="9">
        <v>84</v>
      </c>
      <c r="O257" s="9">
        <v>0</v>
      </c>
      <c r="P257" s="9">
        <v>84</v>
      </c>
      <c r="Q257" s="9">
        <v>0</v>
      </c>
      <c r="R257" s="9">
        <v>0</v>
      </c>
      <c r="S257" s="9">
        <v>84</v>
      </c>
      <c r="T257" s="9">
        <v>84</v>
      </c>
      <c r="U257" s="9">
        <v>0</v>
      </c>
      <c r="V257" s="9">
        <v>84</v>
      </c>
      <c r="W257" s="9">
        <v>0</v>
      </c>
      <c r="X257" s="9">
        <v>0</v>
      </c>
      <c r="Y257" s="9">
        <v>84</v>
      </c>
    </row>
    <row r="258" spans="1:25" x14ac:dyDescent="0.2">
      <c r="A258" t="s">
        <v>850</v>
      </c>
      <c r="N258" s="9">
        <v>50000</v>
      </c>
      <c r="O258" s="9">
        <v>30000</v>
      </c>
      <c r="P258" s="9">
        <v>80000</v>
      </c>
      <c r="Q258" s="9">
        <v>76976.09</v>
      </c>
      <c r="R258" s="9">
        <v>76976.09</v>
      </c>
      <c r="S258" s="9">
        <v>3023.91</v>
      </c>
      <c r="T258" s="9">
        <v>50000</v>
      </c>
      <c r="U258" s="9">
        <v>30000</v>
      </c>
      <c r="V258" s="9">
        <v>80000</v>
      </c>
      <c r="W258" s="9">
        <v>76976.09</v>
      </c>
      <c r="X258" s="9">
        <v>76976.09</v>
      </c>
      <c r="Y258" s="9">
        <v>3023.91</v>
      </c>
    </row>
    <row r="259" spans="1:25" x14ac:dyDescent="0.2">
      <c r="A259" t="s">
        <v>851</v>
      </c>
      <c r="N259" s="9">
        <v>1400</v>
      </c>
      <c r="O259" s="9">
        <v>840</v>
      </c>
      <c r="P259" s="9">
        <v>2240</v>
      </c>
      <c r="Q259" s="9">
        <v>2155.33</v>
      </c>
      <c r="R259" s="9">
        <v>2155.33</v>
      </c>
      <c r="S259" s="9">
        <v>84.67</v>
      </c>
      <c r="T259" s="9">
        <v>1400</v>
      </c>
      <c r="U259" s="9">
        <v>840</v>
      </c>
      <c r="V259" s="9">
        <v>2240</v>
      </c>
      <c r="W259" s="9">
        <v>2155.33</v>
      </c>
      <c r="X259" s="9">
        <v>2155.33</v>
      </c>
      <c r="Y259" s="9">
        <v>84.67</v>
      </c>
    </row>
    <row r="260" spans="1:25" x14ac:dyDescent="0.2">
      <c r="A260" t="s">
        <v>269</v>
      </c>
      <c r="B260" s="65">
        <v>11516186.959999997</v>
      </c>
      <c r="C260" s="65">
        <v>3.4901859180536121E-11</v>
      </c>
      <c r="D260" s="65">
        <v>11516186.959999995</v>
      </c>
      <c r="E260" s="65">
        <v>8376474.4700000007</v>
      </c>
      <c r="F260" s="65">
        <v>8384827.7200000007</v>
      </c>
      <c r="G260" s="65">
        <v>3131359.2399999988</v>
      </c>
      <c r="H260" s="9">
        <v>10778577.529999997</v>
      </c>
      <c r="I260" s="9">
        <v>-131399.99000000005</v>
      </c>
      <c r="J260" s="9">
        <v>10647177.539999999</v>
      </c>
      <c r="K260" s="9">
        <v>9287168.8100000005</v>
      </c>
      <c r="L260" s="9">
        <v>9290540.2300000004</v>
      </c>
      <c r="M260" s="9">
        <v>1356637.3100000005</v>
      </c>
      <c r="N260" s="9">
        <v>11811541.08</v>
      </c>
      <c r="O260" s="9">
        <v>-7.2759576141834259E-12</v>
      </c>
      <c r="P260" s="9">
        <v>11811541.079999996</v>
      </c>
      <c r="Q260" s="9">
        <v>9639323.1999999974</v>
      </c>
      <c r="R260" s="9">
        <v>9643799.6899999995</v>
      </c>
      <c r="S260" s="9">
        <v>2167741.3899999992</v>
      </c>
      <c r="T260" s="9">
        <v>34106305.57</v>
      </c>
      <c r="U260" s="9">
        <v>-131399.98999999993</v>
      </c>
      <c r="V260" s="9">
        <v>33974905.579999998</v>
      </c>
      <c r="W260" s="9">
        <v>27302966.479999997</v>
      </c>
      <c r="X260" s="9">
        <v>27319167.639999997</v>
      </c>
      <c r="Y260" s="9">
        <v>6655737.9400000032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B3DC7-E4FC-4C1C-A331-4F1FE53AD506}">
  <dimension ref="A3:Y260"/>
  <sheetViews>
    <sheetView topLeftCell="A241" workbookViewId="0">
      <selection activeCell="A3" sqref="A3:Y260"/>
      <pivotSelection pane="bottomRight" showHeader="1" activeRow="2" previousRow="2" click="1" r:id="rId1">
        <pivotArea type="all" dataOnly="0" outline="0" fieldPosition="0"/>
      </pivotSelection>
    </sheetView>
  </sheetViews>
  <sheetFormatPr defaultRowHeight="12.75" x14ac:dyDescent="0.2"/>
  <cols>
    <col min="1" max="1" width="80.28515625" bestFit="1" customWidth="1"/>
    <col min="2" max="2" width="17" bestFit="1" customWidth="1"/>
    <col min="3" max="3" width="15.28515625" bestFit="1" customWidth="1"/>
    <col min="4" max="4" width="12" bestFit="1" customWidth="1"/>
    <col min="5" max="5" width="15.28515625" bestFit="1" customWidth="1"/>
    <col min="6" max="6" width="14.7109375" bestFit="1" customWidth="1"/>
    <col min="7" max="7" width="11" bestFit="1" customWidth="1"/>
    <col min="8" max="8" width="15.42578125" bestFit="1" customWidth="1"/>
    <col min="9" max="9" width="15.28515625" bestFit="1" customWidth="1"/>
    <col min="10" max="10" width="12" bestFit="1" customWidth="1"/>
    <col min="11" max="11" width="15.28515625" bestFit="1" customWidth="1"/>
    <col min="12" max="12" width="14.7109375" bestFit="1" customWidth="1"/>
    <col min="13" max="13" width="11" bestFit="1" customWidth="1"/>
    <col min="14" max="19" width="15.7109375" customWidth="1"/>
    <col min="20" max="20" width="15.42578125" bestFit="1" customWidth="1"/>
    <col min="21" max="21" width="15.28515625" bestFit="1" customWidth="1"/>
    <col min="22" max="22" width="12.5703125" bestFit="1" customWidth="1"/>
    <col min="23" max="23" width="15.28515625" bestFit="1" customWidth="1"/>
    <col min="24" max="24" width="14.7109375" bestFit="1" customWidth="1"/>
    <col min="25" max="25" width="12.5703125" bestFit="1" customWidth="1"/>
    <col min="26" max="26" width="15.7109375" customWidth="1"/>
  </cols>
  <sheetData>
    <row r="3" spans="1:25" s="9" customFormat="1" x14ac:dyDescent="0.2">
      <c r="B3" s="12" t="s">
        <v>270</v>
      </c>
    </row>
    <row r="4" spans="1:25" s="9" customFormat="1" ht="51" x14ac:dyDescent="0.2">
      <c r="B4" s="9">
        <v>2021</v>
      </c>
      <c r="H4" s="9">
        <v>2022</v>
      </c>
      <c r="N4" s="9">
        <v>2023</v>
      </c>
      <c r="T4" s="9" t="s">
        <v>277</v>
      </c>
      <c r="U4" s="9" t="s">
        <v>821</v>
      </c>
      <c r="V4" s="9" t="s">
        <v>822</v>
      </c>
      <c r="W4" s="9" t="s">
        <v>276</v>
      </c>
      <c r="X4" s="9" t="s">
        <v>823</v>
      </c>
      <c r="Y4" s="9" t="s">
        <v>824</v>
      </c>
    </row>
    <row r="5" spans="1:25" s="9" customFormat="1" ht="51" x14ac:dyDescent="0.2">
      <c r="A5" s="12" t="s">
        <v>268</v>
      </c>
      <c r="B5" s="9" t="s">
        <v>278</v>
      </c>
      <c r="C5" s="9" t="s">
        <v>799</v>
      </c>
      <c r="D5" s="9" t="s">
        <v>798</v>
      </c>
      <c r="E5" s="9" t="s">
        <v>271</v>
      </c>
      <c r="F5" s="9" t="s">
        <v>797</v>
      </c>
      <c r="G5" s="9" t="s">
        <v>796</v>
      </c>
      <c r="H5" s="9" t="s">
        <v>278</v>
      </c>
      <c r="I5" s="9" t="s">
        <v>799</v>
      </c>
      <c r="J5" s="9" t="s">
        <v>798</v>
      </c>
      <c r="K5" s="9" t="s">
        <v>271</v>
      </c>
      <c r="L5" s="9" t="s">
        <v>797</v>
      </c>
      <c r="M5" s="9" t="s">
        <v>796</v>
      </c>
      <c r="N5" s="9" t="s">
        <v>278</v>
      </c>
      <c r="O5" s="9" t="s">
        <v>799</v>
      </c>
      <c r="P5" s="9" t="s">
        <v>798</v>
      </c>
      <c r="Q5" s="9" t="s">
        <v>271</v>
      </c>
      <c r="R5" s="9" t="s">
        <v>797</v>
      </c>
      <c r="S5" s="9" t="s">
        <v>796</v>
      </c>
    </row>
    <row r="6" spans="1:25" x14ac:dyDescent="0.2">
      <c r="A6" s="1" t="s">
        <v>795</v>
      </c>
      <c r="B6">
        <v>17301</v>
      </c>
      <c r="C6">
        <v>0</v>
      </c>
      <c r="D6">
        <v>17301</v>
      </c>
      <c r="E6">
        <v>9755.83</v>
      </c>
      <c r="F6">
        <v>9755.83</v>
      </c>
      <c r="G6">
        <v>7545.17</v>
      </c>
      <c r="H6">
        <v>11550</v>
      </c>
      <c r="I6">
        <v>0</v>
      </c>
      <c r="J6">
        <v>11550</v>
      </c>
      <c r="K6">
        <v>8554.48</v>
      </c>
      <c r="L6">
        <v>8554.48</v>
      </c>
      <c r="M6">
        <v>2995.52</v>
      </c>
      <c r="N6">
        <v>11550</v>
      </c>
      <c r="O6">
        <v>0</v>
      </c>
      <c r="P6">
        <v>11550</v>
      </c>
      <c r="Q6">
        <v>11437.97</v>
      </c>
      <c r="R6">
        <v>11437.97</v>
      </c>
      <c r="S6">
        <v>112.03</v>
      </c>
      <c r="T6">
        <v>40401</v>
      </c>
      <c r="U6">
        <v>0</v>
      </c>
      <c r="V6">
        <v>40401</v>
      </c>
      <c r="W6">
        <v>29748.28</v>
      </c>
      <c r="X6">
        <v>29748.28</v>
      </c>
      <c r="Y6">
        <v>10652.720000000001</v>
      </c>
    </row>
    <row r="7" spans="1:25" x14ac:dyDescent="0.2">
      <c r="A7" s="1" t="s">
        <v>794</v>
      </c>
      <c r="B7">
        <v>4768.53</v>
      </c>
      <c r="C7">
        <v>-304.72000000000003</v>
      </c>
      <c r="D7">
        <v>4463.8100000000004</v>
      </c>
      <c r="E7">
        <v>2706.56</v>
      </c>
      <c r="F7">
        <v>2706.56</v>
      </c>
      <c r="G7">
        <v>1757.25</v>
      </c>
      <c r="H7">
        <v>6980.56</v>
      </c>
      <c r="I7">
        <v>0</v>
      </c>
      <c r="J7">
        <v>6980.56</v>
      </c>
      <c r="K7">
        <v>5824.23</v>
      </c>
      <c r="L7">
        <v>5824.23</v>
      </c>
      <c r="M7">
        <v>1156.33</v>
      </c>
      <c r="N7">
        <v>6975.37</v>
      </c>
      <c r="O7">
        <v>0</v>
      </c>
      <c r="P7">
        <v>6975.37</v>
      </c>
      <c r="Q7">
        <v>11707.23</v>
      </c>
      <c r="R7">
        <v>11707.23</v>
      </c>
      <c r="S7">
        <v>-4731.8599999999997</v>
      </c>
      <c r="T7">
        <v>18724.46</v>
      </c>
      <c r="U7">
        <v>-304.72000000000003</v>
      </c>
      <c r="V7">
        <v>18419.740000000002</v>
      </c>
      <c r="W7">
        <v>20238.019999999997</v>
      </c>
      <c r="X7">
        <v>20238.019999999997</v>
      </c>
      <c r="Y7">
        <v>-1818.2799999999997</v>
      </c>
    </row>
    <row r="8" spans="1:25" x14ac:dyDescent="0.2">
      <c r="A8" s="1" t="s">
        <v>793</v>
      </c>
      <c r="B8">
        <v>51040</v>
      </c>
      <c r="C8">
        <v>-10883</v>
      </c>
      <c r="D8">
        <v>40157</v>
      </c>
      <c r="E8">
        <v>23676.75</v>
      </c>
      <c r="F8">
        <v>23676.75</v>
      </c>
      <c r="G8">
        <v>16480.25</v>
      </c>
      <c r="H8">
        <v>54360</v>
      </c>
      <c r="I8">
        <v>0</v>
      </c>
      <c r="J8">
        <v>54360</v>
      </c>
      <c r="K8">
        <v>45377.25</v>
      </c>
      <c r="L8">
        <v>45377.25</v>
      </c>
      <c r="M8">
        <v>8982.75</v>
      </c>
      <c r="N8">
        <v>63008</v>
      </c>
      <c r="O8">
        <v>0</v>
      </c>
      <c r="P8">
        <v>63008</v>
      </c>
      <c r="Q8">
        <v>54084</v>
      </c>
      <c r="R8">
        <v>54084</v>
      </c>
      <c r="S8">
        <v>8924</v>
      </c>
      <c r="T8">
        <v>168408</v>
      </c>
      <c r="U8">
        <v>-10883</v>
      </c>
      <c r="V8">
        <v>157525</v>
      </c>
      <c r="W8">
        <v>123138</v>
      </c>
      <c r="X8">
        <v>123138</v>
      </c>
      <c r="Y8">
        <v>34387</v>
      </c>
    </row>
    <row r="9" spans="1:25" x14ac:dyDescent="0.2">
      <c r="A9" s="1" t="s">
        <v>792</v>
      </c>
      <c r="B9">
        <v>66249.48</v>
      </c>
      <c r="C9">
        <v>0</v>
      </c>
      <c r="D9">
        <v>66249.48</v>
      </c>
      <c r="E9">
        <v>27514.59</v>
      </c>
      <c r="F9">
        <v>27514.59</v>
      </c>
      <c r="G9">
        <v>38734.89</v>
      </c>
      <c r="H9">
        <v>147681.4</v>
      </c>
      <c r="I9">
        <v>0</v>
      </c>
      <c r="J9">
        <v>147681.4</v>
      </c>
      <c r="K9">
        <v>118362.08</v>
      </c>
      <c r="L9">
        <v>118362.08</v>
      </c>
      <c r="M9">
        <v>29319.32</v>
      </c>
      <c r="N9">
        <v>138848.12</v>
      </c>
      <c r="O9">
        <v>0</v>
      </c>
      <c r="P9">
        <v>138848.12</v>
      </c>
      <c r="Q9">
        <v>120592.93</v>
      </c>
      <c r="R9">
        <v>120592.93</v>
      </c>
      <c r="S9">
        <v>18255.189999999999</v>
      </c>
      <c r="T9">
        <v>352779</v>
      </c>
      <c r="U9">
        <v>0</v>
      </c>
      <c r="V9">
        <v>352779</v>
      </c>
      <c r="W9">
        <v>266469.59999999998</v>
      </c>
      <c r="X9">
        <v>266469.59999999998</v>
      </c>
      <c r="Y9">
        <v>86309.4</v>
      </c>
    </row>
    <row r="10" spans="1:25" x14ac:dyDescent="0.2">
      <c r="A10" s="1" t="s">
        <v>791</v>
      </c>
      <c r="B10">
        <v>4000</v>
      </c>
      <c r="C10">
        <v>0</v>
      </c>
      <c r="D10">
        <v>4000</v>
      </c>
      <c r="E10">
        <v>0</v>
      </c>
      <c r="F10">
        <v>0</v>
      </c>
      <c r="G10">
        <v>4000</v>
      </c>
      <c r="N10">
        <v>40000</v>
      </c>
      <c r="O10">
        <v>19999.999999999996</v>
      </c>
      <c r="P10">
        <v>60000</v>
      </c>
      <c r="Q10">
        <v>52702.559999999998</v>
      </c>
      <c r="R10">
        <v>52702.559999999998</v>
      </c>
      <c r="S10">
        <v>7297.44</v>
      </c>
      <c r="T10">
        <v>44000</v>
      </c>
      <c r="U10">
        <v>19999.999999999996</v>
      </c>
      <c r="V10">
        <v>64000</v>
      </c>
      <c r="W10">
        <v>52702.559999999998</v>
      </c>
      <c r="X10">
        <v>52702.559999999998</v>
      </c>
      <c r="Y10">
        <v>11297.439999999999</v>
      </c>
    </row>
    <row r="11" spans="1:25" x14ac:dyDescent="0.2">
      <c r="A11" s="1" t="s">
        <v>790</v>
      </c>
      <c r="B11">
        <v>112</v>
      </c>
      <c r="C11">
        <v>0</v>
      </c>
      <c r="D11">
        <v>112</v>
      </c>
      <c r="E11">
        <v>0</v>
      </c>
      <c r="F11">
        <v>0</v>
      </c>
      <c r="G11">
        <v>112</v>
      </c>
      <c r="N11">
        <v>1120</v>
      </c>
      <c r="O11">
        <v>136.19</v>
      </c>
      <c r="P11">
        <v>1256.19</v>
      </c>
      <c r="Q11">
        <v>1475.67</v>
      </c>
      <c r="R11">
        <v>1475.67</v>
      </c>
      <c r="S11">
        <v>-219.48</v>
      </c>
      <c r="T11">
        <v>1232</v>
      </c>
      <c r="U11">
        <v>136.19</v>
      </c>
      <c r="V11">
        <v>1368.19</v>
      </c>
      <c r="W11">
        <v>1475.67</v>
      </c>
      <c r="X11">
        <v>1475.67</v>
      </c>
      <c r="Y11">
        <v>-107.47999999999999</v>
      </c>
    </row>
    <row r="12" spans="1:25" x14ac:dyDescent="0.2">
      <c r="A12" s="1" t="s">
        <v>789</v>
      </c>
      <c r="B12">
        <v>250000</v>
      </c>
      <c r="C12">
        <v>0</v>
      </c>
      <c r="D12">
        <v>250000</v>
      </c>
      <c r="E12">
        <v>195983.21</v>
      </c>
      <c r="F12">
        <v>195983.21</v>
      </c>
      <c r="G12">
        <v>54016.79</v>
      </c>
      <c r="N12">
        <v>145200</v>
      </c>
      <c r="O12">
        <v>0</v>
      </c>
      <c r="P12">
        <v>145200</v>
      </c>
      <c r="Q12">
        <v>64918.369999999995</v>
      </c>
      <c r="R12">
        <v>64918.369999999995</v>
      </c>
      <c r="S12">
        <v>80281.63</v>
      </c>
      <c r="T12">
        <v>395200</v>
      </c>
      <c r="U12">
        <v>0</v>
      </c>
      <c r="V12">
        <v>395200</v>
      </c>
      <c r="W12">
        <v>260901.58</v>
      </c>
      <c r="X12">
        <v>260901.58</v>
      </c>
      <c r="Y12">
        <v>134298.42000000001</v>
      </c>
    </row>
    <row r="13" spans="1:25" x14ac:dyDescent="0.2">
      <c r="A13" s="1" t="s">
        <v>788</v>
      </c>
      <c r="B13">
        <v>7000</v>
      </c>
      <c r="C13">
        <v>0</v>
      </c>
      <c r="D13">
        <v>7000</v>
      </c>
      <c r="E13">
        <v>5487.53</v>
      </c>
      <c r="F13">
        <v>5487.53</v>
      </c>
      <c r="G13">
        <v>1512.47</v>
      </c>
      <c r="N13">
        <v>4065.6</v>
      </c>
      <c r="O13">
        <v>0</v>
      </c>
      <c r="P13">
        <v>4065.6</v>
      </c>
      <c r="Q13">
        <v>1817.7</v>
      </c>
      <c r="R13">
        <v>1817.7</v>
      </c>
      <c r="S13">
        <v>2247.9</v>
      </c>
      <c r="T13">
        <v>11065.6</v>
      </c>
      <c r="U13">
        <v>0</v>
      </c>
      <c r="V13">
        <v>11065.6</v>
      </c>
      <c r="W13">
        <v>7305.23</v>
      </c>
      <c r="X13">
        <v>7305.23</v>
      </c>
      <c r="Y13">
        <v>3760.37</v>
      </c>
    </row>
    <row r="14" spans="1:25" x14ac:dyDescent="0.2">
      <c r="A14" s="1" t="s">
        <v>787</v>
      </c>
      <c r="B14">
        <v>850000</v>
      </c>
      <c r="C14">
        <v>-25000</v>
      </c>
      <c r="D14">
        <v>825000</v>
      </c>
      <c r="E14">
        <v>198925.6</v>
      </c>
      <c r="F14">
        <v>198925.6</v>
      </c>
      <c r="G14">
        <v>626074.4</v>
      </c>
      <c r="T14">
        <v>850000</v>
      </c>
      <c r="U14">
        <v>-25000</v>
      </c>
      <c r="V14">
        <v>825000</v>
      </c>
      <c r="W14">
        <v>198925.6</v>
      </c>
      <c r="X14">
        <v>198925.6</v>
      </c>
      <c r="Y14">
        <v>626074.4</v>
      </c>
    </row>
    <row r="15" spans="1:25" x14ac:dyDescent="0.2">
      <c r="A15" s="1" t="s">
        <v>786</v>
      </c>
      <c r="B15">
        <v>23800</v>
      </c>
      <c r="C15">
        <v>-700</v>
      </c>
      <c r="D15">
        <v>23100</v>
      </c>
      <c r="E15">
        <v>5569.92</v>
      </c>
      <c r="F15">
        <v>5569.92</v>
      </c>
      <c r="G15">
        <v>17530.080000000002</v>
      </c>
      <c r="N15">
        <v>0</v>
      </c>
      <c r="O15">
        <v>0</v>
      </c>
      <c r="P15">
        <v>0</v>
      </c>
      <c r="Q15">
        <v>7.0000000000000007E-2</v>
      </c>
      <c r="R15">
        <v>7.0000000000000007E-2</v>
      </c>
      <c r="S15">
        <v>-7.0000000000000007E-2</v>
      </c>
      <c r="T15">
        <v>23800</v>
      </c>
      <c r="U15">
        <v>-700</v>
      </c>
      <c r="V15">
        <v>23100</v>
      </c>
      <c r="W15">
        <v>5569.99</v>
      </c>
      <c r="X15">
        <v>5569.99</v>
      </c>
      <c r="Y15">
        <v>17530.010000000002</v>
      </c>
    </row>
    <row r="16" spans="1:25" x14ac:dyDescent="0.2">
      <c r="A16" s="1" t="s">
        <v>785</v>
      </c>
      <c r="N16">
        <v>0</v>
      </c>
      <c r="O16">
        <v>3000</v>
      </c>
      <c r="P16">
        <v>3000</v>
      </c>
      <c r="Q16">
        <v>2254</v>
      </c>
      <c r="R16">
        <v>2254</v>
      </c>
      <c r="S16">
        <v>746</v>
      </c>
      <c r="T16">
        <v>0</v>
      </c>
      <c r="U16">
        <v>3000</v>
      </c>
      <c r="V16">
        <v>3000</v>
      </c>
      <c r="W16">
        <v>2254</v>
      </c>
      <c r="X16">
        <v>2254</v>
      </c>
      <c r="Y16">
        <v>746</v>
      </c>
    </row>
    <row r="17" spans="1:25" x14ac:dyDescent="0.2">
      <c r="A17" s="1" t="s">
        <v>784</v>
      </c>
      <c r="B17">
        <v>336</v>
      </c>
      <c r="C17">
        <v>0</v>
      </c>
      <c r="D17">
        <v>336</v>
      </c>
      <c r="E17">
        <v>4.4800000000000004</v>
      </c>
      <c r="F17">
        <v>4.4800000000000004</v>
      </c>
      <c r="G17">
        <v>331.52</v>
      </c>
      <c r="N17">
        <v>147.84</v>
      </c>
      <c r="O17">
        <v>84</v>
      </c>
      <c r="P17">
        <v>231.84</v>
      </c>
      <c r="Q17">
        <v>163.07</v>
      </c>
      <c r="R17">
        <v>163.07</v>
      </c>
      <c r="S17">
        <v>68.77</v>
      </c>
      <c r="T17">
        <v>483.84000000000003</v>
      </c>
      <c r="U17">
        <v>84</v>
      </c>
      <c r="V17">
        <v>567.84</v>
      </c>
      <c r="W17">
        <v>167.54999999999998</v>
      </c>
      <c r="X17">
        <v>167.54999999999998</v>
      </c>
      <c r="Y17">
        <v>400.28999999999996</v>
      </c>
    </row>
    <row r="18" spans="1:25" x14ac:dyDescent="0.2">
      <c r="A18" s="1" t="s">
        <v>783</v>
      </c>
      <c r="B18">
        <v>12000</v>
      </c>
      <c r="C18">
        <v>0</v>
      </c>
      <c r="D18">
        <v>12000</v>
      </c>
      <c r="E18">
        <v>160</v>
      </c>
      <c r="F18">
        <v>160</v>
      </c>
      <c r="G18">
        <v>11840</v>
      </c>
      <c r="N18">
        <v>5280</v>
      </c>
      <c r="O18">
        <v>0</v>
      </c>
      <c r="P18">
        <v>5280</v>
      </c>
      <c r="Q18">
        <v>3570</v>
      </c>
      <c r="R18">
        <v>3570</v>
      </c>
      <c r="S18">
        <v>1710</v>
      </c>
      <c r="T18">
        <v>17280</v>
      </c>
      <c r="U18">
        <v>0</v>
      </c>
      <c r="V18">
        <v>17280</v>
      </c>
      <c r="W18">
        <v>3730</v>
      </c>
      <c r="X18">
        <v>3730</v>
      </c>
      <c r="Y18">
        <v>13550</v>
      </c>
    </row>
    <row r="19" spans="1:25" x14ac:dyDescent="0.2">
      <c r="A19" s="1" t="s">
        <v>782</v>
      </c>
      <c r="B19">
        <v>10000</v>
      </c>
      <c r="C19">
        <v>0</v>
      </c>
      <c r="D19">
        <v>10000</v>
      </c>
      <c r="E19">
        <v>0</v>
      </c>
      <c r="F19">
        <v>0</v>
      </c>
      <c r="G19">
        <v>10000</v>
      </c>
      <c r="N19">
        <v>10000</v>
      </c>
      <c r="O19">
        <v>-6000</v>
      </c>
      <c r="P19">
        <v>4000</v>
      </c>
      <c r="Q19">
        <v>4000</v>
      </c>
      <c r="R19">
        <v>4000</v>
      </c>
      <c r="S19">
        <v>0</v>
      </c>
      <c r="T19">
        <v>20000</v>
      </c>
      <c r="U19">
        <v>-6000</v>
      </c>
      <c r="V19">
        <v>14000</v>
      </c>
      <c r="W19">
        <v>4000</v>
      </c>
      <c r="X19">
        <v>4000</v>
      </c>
      <c r="Y19">
        <v>10000</v>
      </c>
    </row>
    <row r="20" spans="1:25" x14ac:dyDescent="0.2">
      <c r="A20" s="1" t="s">
        <v>781</v>
      </c>
      <c r="B20">
        <v>280</v>
      </c>
      <c r="C20">
        <v>0</v>
      </c>
      <c r="D20">
        <v>280</v>
      </c>
      <c r="E20">
        <v>497.94</v>
      </c>
      <c r="F20">
        <v>497.94</v>
      </c>
      <c r="G20">
        <v>-217.94</v>
      </c>
      <c r="N20">
        <v>280</v>
      </c>
      <c r="O20">
        <v>-168</v>
      </c>
      <c r="P20">
        <v>112</v>
      </c>
      <c r="Q20">
        <v>112</v>
      </c>
      <c r="R20">
        <v>112</v>
      </c>
      <c r="S20">
        <v>0</v>
      </c>
      <c r="T20">
        <v>560</v>
      </c>
      <c r="U20">
        <v>-168</v>
      </c>
      <c r="V20">
        <v>392</v>
      </c>
      <c r="W20">
        <v>609.94000000000005</v>
      </c>
      <c r="X20">
        <v>609.94000000000005</v>
      </c>
      <c r="Y20">
        <v>-217.94</v>
      </c>
    </row>
    <row r="21" spans="1:25" x14ac:dyDescent="0.2">
      <c r="A21" s="1" t="s">
        <v>780</v>
      </c>
      <c r="B21">
        <v>0</v>
      </c>
      <c r="C21">
        <v>0</v>
      </c>
      <c r="D21">
        <v>0</v>
      </c>
      <c r="E21">
        <v>-73.61</v>
      </c>
      <c r="F21">
        <v>-73.61</v>
      </c>
      <c r="G21">
        <v>73.61</v>
      </c>
      <c r="T21">
        <v>0</v>
      </c>
      <c r="U21">
        <v>0</v>
      </c>
      <c r="V21">
        <v>0</v>
      </c>
      <c r="W21">
        <v>-73.61</v>
      </c>
      <c r="X21">
        <v>-73.61</v>
      </c>
      <c r="Y21">
        <v>73.61</v>
      </c>
    </row>
    <row r="22" spans="1:25" x14ac:dyDescent="0.2">
      <c r="A22" s="1" t="s">
        <v>779</v>
      </c>
      <c r="B22">
        <v>15000</v>
      </c>
      <c r="C22">
        <v>0</v>
      </c>
      <c r="D22">
        <v>15000</v>
      </c>
      <c r="E22">
        <v>2312.48</v>
      </c>
      <c r="F22">
        <v>2312.48</v>
      </c>
      <c r="G22">
        <v>12687.52</v>
      </c>
      <c r="N22">
        <v>1000</v>
      </c>
      <c r="O22">
        <v>3000</v>
      </c>
      <c r="P22">
        <v>4000</v>
      </c>
      <c r="Q22">
        <v>4011.59</v>
      </c>
      <c r="R22">
        <v>4011.59</v>
      </c>
      <c r="S22">
        <v>-11.59</v>
      </c>
      <c r="T22">
        <v>16000</v>
      </c>
      <c r="U22">
        <v>3000</v>
      </c>
      <c r="V22">
        <v>19000</v>
      </c>
      <c r="W22">
        <v>6324.07</v>
      </c>
      <c r="X22">
        <v>6324.07</v>
      </c>
      <c r="Y22">
        <v>12675.93</v>
      </c>
    </row>
    <row r="23" spans="1:25" x14ac:dyDescent="0.2">
      <c r="A23" s="1" t="s">
        <v>778</v>
      </c>
      <c r="B23">
        <v>420</v>
      </c>
      <c r="C23">
        <v>0</v>
      </c>
      <c r="D23">
        <v>420</v>
      </c>
      <c r="E23">
        <v>64.739999999999995</v>
      </c>
      <c r="F23">
        <v>64.739999999999995</v>
      </c>
      <c r="G23">
        <v>355.26</v>
      </c>
      <c r="N23">
        <v>28</v>
      </c>
      <c r="O23">
        <v>84</v>
      </c>
      <c r="P23">
        <v>112</v>
      </c>
      <c r="Q23">
        <v>112.32</v>
      </c>
      <c r="R23">
        <v>112.32</v>
      </c>
      <c r="S23">
        <v>-0.32</v>
      </c>
      <c r="T23">
        <v>448</v>
      </c>
      <c r="U23">
        <v>84</v>
      </c>
      <c r="V23">
        <v>532</v>
      </c>
      <c r="W23">
        <v>177.06</v>
      </c>
      <c r="X23">
        <v>177.06</v>
      </c>
      <c r="Y23">
        <v>354.94</v>
      </c>
    </row>
    <row r="24" spans="1:25" x14ac:dyDescent="0.2">
      <c r="A24" s="1" t="s">
        <v>777</v>
      </c>
      <c r="B24">
        <v>30000</v>
      </c>
      <c r="C24">
        <v>0</v>
      </c>
      <c r="D24">
        <v>30000</v>
      </c>
      <c r="E24">
        <v>88.45</v>
      </c>
      <c r="F24">
        <v>88.45</v>
      </c>
      <c r="G24">
        <v>29911.55</v>
      </c>
      <c r="N24">
        <v>0</v>
      </c>
      <c r="O24">
        <v>0</v>
      </c>
      <c r="P24">
        <v>0</v>
      </c>
      <c r="Q24">
        <v>321.72000000000003</v>
      </c>
      <c r="R24">
        <v>321.72000000000003</v>
      </c>
      <c r="S24">
        <v>-321.72000000000003</v>
      </c>
      <c r="T24">
        <v>30000</v>
      </c>
      <c r="U24">
        <v>0</v>
      </c>
      <c r="V24">
        <v>30000</v>
      </c>
      <c r="W24">
        <v>410.17</v>
      </c>
      <c r="X24">
        <v>410.17</v>
      </c>
      <c r="Y24">
        <v>29589.829999999998</v>
      </c>
    </row>
    <row r="25" spans="1:25" x14ac:dyDescent="0.2">
      <c r="A25" s="1" t="s">
        <v>776</v>
      </c>
      <c r="B25">
        <v>840</v>
      </c>
      <c r="C25">
        <v>0</v>
      </c>
      <c r="D25">
        <v>840</v>
      </c>
      <c r="E25">
        <v>2.48</v>
      </c>
      <c r="F25">
        <v>2.48</v>
      </c>
      <c r="G25">
        <v>837.52</v>
      </c>
      <c r="N25">
        <v>0</v>
      </c>
      <c r="O25">
        <v>0</v>
      </c>
      <c r="P25">
        <v>0</v>
      </c>
      <c r="Q25">
        <v>9.01</v>
      </c>
      <c r="R25">
        <v>9.01</v>
      </c>
      <c r="S25">
        <v>-9.01</v>
      </c>
      <c r="T25">
        <v>840</v>
      </c>
      <c r="U25">
        <v>0</v>
      </c>
      <c r="V25">
        <v>840</v>
      </c>
      <c r="W25">
        <v>11.49</v>
      </c>
      <c r="X25">
        <v>11.49</v>
      </c>
      <c r="Y25">
        <v>828.51</v>
      </c>
    </row>
    <row r="26" spans="1:25" x14ac:dyDescent="0.2">
      <c r="A26" s="1" t="s">
        <v>775</v>
      </c>
      <c r="B26">
        <v>5000</v>
      </c>
      <c r="C26">
        <v>0</v>
      </c>
      <c r="D26">
        <v>5000</v>
      </c>
      <c r="E26">
        <v>0</v>
      </c>
      <c r="F26">
        <v>0</v>
      </c>
      <c r="G26">
        <v>5000</v>
      </c>
      <c r="T26">
        <v>5000</v>
      </c>
      <c r="U26">
        <v>0</v>
      </c>
      <c r="V26">
        <v>5000</v>
      </c>
      <c r="W26">
        <v>0</v>
      </c>
      <c r="X26">
        <v>0</v>
      </c>
      <c r="Y26">
        <v>5000</v>
      </c>
    </row>
    <row r="27" spans="1:25" x14ac:dyDescent="0.2">
      <c r="A27" s="1" t="s">
        <v>774</v>
      </c>
      <c r="B27">
        <v>140</v>
      </c>
      <c r="C27">
        <v>0</v>
      </c>
      <c r="D27">
        <v>140</v>
      </c>
      <c r="E27">
        <v>0</v>
      </c>
      <c r="F27">
        <v>0</v>
      </c>
      <c r="G27">
        <v>140</v>
      </c>
      <c r="T27">
        <v>140</v>
      </c>
      <c r="U27">
        <v>0</v>
      </c>
      <c r="V27">
        <v>140</v>
      </c>
      <c r="W27">
        <v>0</v>
      </c>
      <c r="X27">
        <v>0</v>
      </c>
      <c r="Y27">
        <v>140</v>
      </c>
    </row>
    <row r="28" spans="1:25" x14ac:dyDescent="0.2">
      <c r="A28" s="1" t="s">
        <v>773</v>
      </c>
      <c r="B28">
        <v>0</v>
      </c>
      <c r="C28">
        <v>25000</v>
      </c>
      <c r="D28">
        <v>25000</v>
      </c>
      <c r="E28">
        <v>1000</v>
      </c>
      <c r="F28">
        <v>1000</v>
      </c>
      <c r="G28">
        <v>24000</v>
      </c>
      <c r="N28">
        <v>100000</v>
      </c>
      <c r="O28">
        <v>-10093.82</v>
      </c>
      <c r="P28">
        <v>89906.18</v>
      </c>
      <c r="Q28">
        <v>72243.320000000007</v>
      </c>
      <c r="R28">
        <v>72243.320000000007</v>
      </c>
      <c r="S28">
        <v>17662.86</v>
      </c>
      <c r="T28">
        <v>100000</v>
      </c>
      <c r="U28">
        <v>14906.18</v>
      </c>
      <c r="V28">
        <v>114906.18</v>
      </c>
      <c r="W28">
        <v>73243.320000000007</v>
      </c>
      <c r="X28">
        <v>73243.320000000007</v>
      </c>
      <c r="Y28">
        <v>41662.86</v>
      </c>
    </row>
    <row r="29" spans="1:25" x14ac:dyDescent="0.2">
      <c r="A29" s="1" t="s">
        <v>772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</row>
    <row r="30" spans="1:25" x14ac:dyDescent="0.2">
      <c r="A30" s="1" t="s">
        <v>771</v>
      </c>
      <c r="B30">
        <v>0</v>
      </c>
      <c r="C30">
        <v>700</v>
      </c>
      <c r="D30">
        <v>700</v>
      </c>
      <c r="E30">
        <v>28</v>
      </c>
      <c r="F30">
        <v>28</v>
      </c>
      <c r="G30">
        <v>672</v>
      </c>
      <c r="N30">
        <v>2800</v>
      </c>
      <c r="O30">
        <v>0</v>
      </c>
      <c r="P30">
        <v>2800</v>
      </c>
      <c r="Q30">
        <v>2025.46</v>
      </c>
      <c r="R30">
        <v>2025.46</v>
      </c>
      <c r="S30">
        <v>774.54</v>
      </c>
      <c r="T30">
        <v>2800</v>
      </c>
      <c r="U30">
        <v>700</v>
      </c>
      <c r="V30">
        <v>3500</v>
      </c>
      <c r="W30">
        <v>2053.46</v>
      </c>
      <c r="X30">
        <v>2053.46</v>
      </c>
      <c r="Y30">
        <v>1446.54</v>
      </c>
    </row>
    <row r="31" spans="1:25" x14ac:dyDescent="0.2">
      <c r="A31" s="1" t="s">
        <v>770</v>
      </c>
      <c r="B31">
        <v>1680</v>
      </c>
      <c r="C31">
        <v>0</v>
      </c>
      <c r="D31">
        <v>1680</v>
      </c>
      <c r="E31">
        <v>-393</v>
      </c>
      <c r="F31">
        <v>-393</v>
      </c>
      <c r="G31">
        <v>2073</v>
      </c>
      <c r="N31">
        <v>1600</v>
      </c>
      <c r="O31">
        <v>0</v>
      </c>
      <c r="P31">
        <v>1600</v>
      </c>
      <c r="Q31">
        <v>0</v>
      </c>
      <c r="R31">
        <v>0</v>
      </c>
      <c r="S31">
        <v>1600</v>
      </c>
      <c r="T31">
        <v>3280</v>
      </c>
      <c r="U31">
        <v>0</v>
      </c>
      <c r="V31">
        <v>3280</v>
      </c>
      <c r="W31">
        <v>-393</v>
      </c>
      <c r="X31">
        <v>-393</v>
      </c>
      <c r="Y31">
        <v>3673</v>
      </c>
    </row>
    <row r="32" spans="1:25" x14ac:dyDescent="0.2">
      <c r="A32" s="1" t="s">
        <v>769</v>
      </c>
      <c r="B32">
        <v>47.04</v>
      </c>
      <c r="C32">
        <v>0</v>
      </c>
      <c r="D32">
        <v>47.04</v>
      </c>
      <c r="E32">
        <v>-11</v>
      </c>
      <c r="F32">
        <v>-11</v>
      </c>
      <c r="G32">
        <v>58.04</v>
      </c>
      <c r="N32">
        <v>44.8</v>
      </c>
      <c r="O32">
        <v>0</v>
      </c>
      <c r="P32">
        <v>44.8</v>
      </c>
      <c r="Q32">
        <v>0</v>
      </c>
      <c r="R32">
        <v>0</v>
      </c>
      <c r="S32">
        <v>44.8</v>
      </c>
      <c r="T32">
        <v>91.84</v>
      </c>
      <c r="U32">
        <v>0</v>
      </c>
      <c r="V32">
        <v>91.84</v>
      </c>
      <c r="W32">
        <v>-11</v>
      </c>
      <c r="X32">
        <v>-11</v>
      </c>
      <c r="Y32">
        <v>102.84</v>
      </c>
    </row>
    <row r="33" spans="1:25" x14ac:dyDescent="0.2">
      <c r="A33" s="1" t="s">
        <v>768</v>
      </c>
      <c r="B33">
        <v>243712</v>
      </c>
      <c r="C33">
        <v>0</v>
      </c>
      <c r="D33">
        <v>243712</v>
      </c>
      <c r="E33">
        <v>243712</v>
      </c>
      <c r="F33">
        <v>243712</v>
      </c>
      <c r="G33">
        <v>0</v>
      </c>
      <c r="H33">
        <v>280032</v>
      </c>
      <c r="I33">
        <v>0</v>
      </c>
      <c r="J33">
        <v>280032</v>
      </c>
      <c r="K33">
        <v>280032</v>
      </c>
      <c r="L33">
        <v>280032</v>
      </c>
      <c r="M33">
        <v>0</v>
      </c>
      <c r="N33">
        <v>285784.53999999998</v>
      </c>
      <c r="O33">
        <v>0</v>
      </c>
      <c r="P33">
        <v>285784.53999999998</v>
      </c>
      <c r="Q33">
        <v>285785</v>
      </c>
      <c r="R33">
        <v>285785</v>
      </c>
      <c r="S33">
        <v>-0.46</v>
      </c>
      <c r="T33">
        <v>809528.54</v>
      </c>
      <c r="U33">
        <v>0</v>
      </c>
      <c r="V33">
        <v>809528.54</v>
      </c>
      <c r="W33">
        <v>809529</v>
      </c>
      <c r="X33">
        <v>809529</v>
      </c>
      <c r="Y33">
        <v>-0.46</v>
      </c>
    </row>
    <row r="34" spans="1:25" x14ac:dyDescent="0.2">
      <c r="A34" s="1" t="s">
        <v>767</v>
      </c>
      <c r="B34">
        <v>207933</v>
      </c>
      <c r="C34">
        <v>0</v>
      </c>
      <c r="D34">
        <v>207933</v>
      </c>
      <c r="E34">
        <v>185933</v>
      </c>
      <c r="F34">
        <v>185933</v>
      </c>
      <c r="G34">
        <v>22000</v>
      </c>
      <c r="H34">
        <v>198001</v>
      </c>
      <c r="I34">
        <v>0</v>
      </c>
      <c r="J34">
        <v>198001</v>
      </c>
      <c r="K34">
        <v>198001</v>
      </c>
      <c r="L34">
        <v>198001</v>
      </c>
      <c r="M34">
        <v>0</v>
      </c>
      <c r="N34">
        <v>193993</v>
      </c>
      <c r="O34">
        <v>0</v>
      </c>
      <c r="P34">
        <v>193993</v>
      </c>
      <c r="Q34">
        <v>193993</v>
      </c>
      <c r="R34">
        <v>193993</v>
      </c>
      <c r="S34">
        <v>0</v>
      </c>
      <c r="T34">
        <v>599927</v>
      </c>
      <c r="U34">
        <v>0</v>
      </c>
      <c r="V34">
        <v>599927</v>
      </c>
      <c r="W34">
        <v>577927</v>
      </c>
      <c r="X34">
        <v>577927</v>
      </c>
      <c r="Y34">
        <v>22000</v>
      </c>
    </row>
    <row r="35" spans="1:25" x14ac:dyDescent="0.2">
      <c r="A35" s="1" t="s">
        <v>766</v>
      </c>
      <c r="B35">
        <v>0</v>
      </c>
      <c r="C35">
        <v>0</v>
      </c>
      <c r="D35">
        <v>0</v>
      </c>
      <c r="E35">
        <v>22000</v>
      </c>
      <c r="F35">
        <v>22000</v>
      </c>
      <c r="G35">
        <v>-22000</v>
      </c>
      <c r="N35">
        <v>10000</v>
      </c>
      <c r="O35">
        <v>0</v>
      </c>
      <c r="P35">
        <v>10000</v>
      </c>
      <c r="Q35">
        <v>10000</v>
      </c>
      <c r="R35">
        <v>10000</v>
      </c>
      <c r="S35">
        <v>0</v>
      </c>
      <c r="T35">
        <v>10000</v>
      </c>
      <c r="U35">
        <v>0</v>
      </c>
      <c r="V35">
        <v>10000</v>
      </c>
      <c r="W35">
        <v>32000</v>
      </c>
      <c r="X35">
        <v>32000</v>
      </c>
      <c r="Y35">
        <v>-22000</v>
      </c>
    </row>
    <row r="36" spans="1:25" x14ac:dyDescent="0.2">
      <c r="A36" s="1" t="s">
        <v>765</v>
      </c>
      <c r="B36">
        <v>92685</v>
      </c>
      <c r="C36">
        <v>0</v>
      </c>
      <c r="D36">
        <v>92685</v>
      </c>
      <c r="E36">
        <v>54172</v>
      </c>
      <c r="F36">
        <v>54172</v>
      </c>
      <c r="G36">
        <v>38513</v>
      </c>
      <c r="H36">
        <v>92685</v>
      </c>
      <c r="I36">
        <v>7500</v>
      </c>
      <c r="J36">
        <v>100185</v>
      </c>
      <c r="K36">
        <v>75953.569999999992</v>
      </c>
      <c r="L36">
        <v>75953.569999999992</v>
      </c>
      <c r="M36">
        <v>24231.43</v>
      </c>
      <c r="N36">
        <v>92685</v>
      </c>
      <c r="O36">
        <v>3643.28</v>
      </c>
      <c r="P36">
        <v>96328.28</v>
      </c>
      <c r="Q36">
        <v>84426.74</v>
      </c>
      <c r="R36">
        <v>84426.74</v>
      </c>
      <c r="S36">
        <v>11901.54</v>
      </c>
      <c r="T36">
        <v>278055</v>
      </c>
      <c r="U36">
        <v>11143.28</v>
      </c>
      <c r="V36">
        <v>289198.28000000003</v>
      </c>
      <c r="W36">
        <v>214552.31</v>
      </c>
      <c r="X36">
        <v>214552.31</v>
      </c>
      <c r="Y36">
        <v>74645.97</v>
      </c>
    </row>
    <row r="37" spans="1:25" x14ac:dyDescent="0.2">
      <c r="A37" s="1" t="s">
        <v>764</v>
      </c>
      <c r="B37">
        <v>3378.2</v>
      </c>
      <c r="C37">
        <v>-103.85</v>
      </c>
      <c r="D37">
        <v>3274.35</v>
      </c>
      <c r="E37">
        <v>1920.62</v>
      </c>
      <c r="F37">
        <v>1920.62</v>
      </c>
      <c r="G37">
        <v>1353.73</v>
      </c>
      <c r="H37">
        <v>3391.36</v>
      </c>
      <c r="I37">
        <v>-70</v>
      </c>
      <c r="J37">
        <v>3321.36</v>
      </c>
      <c r="K37">
        <v>2353.4899999999998</v>
      </c>
      <c r="L37">
        <v>2353.4899999999998</v>
      </c>
      <c r="M37">
        <v>967.87</v>
      </c>
      <c r="N37">
        <v>3723.3</v>
      </c>
      <c r="O37">
        <v>0</v>
      </c>
      <c r="P37">
        <v>3723.3</v>
      </c>
      <c r="Q37">
        <v>19803.189999999999</v>
      </c>
      <c r="R37">
        <v>19803.189999999999</v>
      </c>
      <c r="S37">
        <v>-16079.89</v>
      </c>
      <c r="T37">
        <v>10492.86</v>
      </c>
      <c r="U37">
        <v>-173.85</v>
      </c>
      <c r="V37">
        <v>10319.01</v>
      </c>
      <c r="W37">
        <v>24077.3</v>
      </c>
      <c r="X37">
        <v>24077.3</v>
      </c>
      <c r="Y37">
        <v>-13758.289999999999</v>
      </c>
    </row>
    <row r="38" spans="1:25" x14ac:dyDescent="0.2">
      <c r="A38" s="1" t="s">
        <v>763</v>
      </c>
      <c r="B38">
        <v>27965</v>
      </c>
      <c r="C38">
        <v>-3708.78</v>
      </c>
      <c r="D38">
        <v>24256.22</v>
      </c>
      <c r="E38">
        <v>14422.05</v>
      </c>
      <c r="F38">
        <v>14422.05</v>
      </c>
      <c r="G38">
        <v>9834.17</v>
      </c>
      <c r="H38">
        <v>28435</v>
      </c>
      <c r="I38">
        <v>-10000</v>
      </c>
      <c r="J38">
        <v>18435</v>
      </c>
      <c r="K38">
        <v>8099.7</v>
      </c>
      <c r="L38">
        <v>8099.7</v>
      </c>
      <c r="M38">
        <v>10335.299999999999</v>
      </c>
      <c r="N38">
        <v>40290</v>
      </c>
      <c r="O38">
        <v>0</v>
      </c>
      <c r="P38">
        <v>40290</v>
      </c>
      <c r="Q38">
        <v>19555.39</v>
      </c>
      <c r="R38">
        <v>19555.39</v>
      </c>
      <c r="S38">
        <v>20734.61</v>
      </c>
      <c r="T38">
        <v>96690</v>
      </c>
      <c r="U38">
        <v>-13708.78</v>
      </c>
      <c r="V38">
        <v>82981.22</v>
      </c>
      <c r="W38">
        <v>42077.14</v>
      </c>
      <c r="X38">
        <v>42077.14</v>
      </c>
      <c r="Y38">
        <v>40904.080000000002</v>
      </c>
    </row>
    <row r="39" spans="1:25" x14ac:dyDescent="0.2">
      <c r="A39" s="1" t="s">
        <v>762</v>
      </c>
      <c r="B39">
        <v>13176.5</v>
      </c>
      <c r="C39">
        <v>0</v>
      </c>
      <c r="D39">
        <v>13176.5</v>
      </c>
      <c r="E39">
        <v>9797.99</v>
      </c>
      <c r="F39">
        <v>9797.99</v>
      </c>
      <c r="G39">
        <v>3378.51</v>
      </c>
      <c r="H39">
        <v>13176</v>
      </c>
      <c r="I39">
        <v>0</v>
      </c>
      <c r="J39">
        <v>13176</v>
      </c>
      <c r="K39">
        <v>6278.91</v>
      </c>
      <c r="L39">
        <v>6278.91</v>
      </c>
      <c r="M39">
        <v>6897.09</v>
      </c>
      <c r="N39">
        <v>13176</v>
      </c>
      <c r="O39">
        <v>-733.1</v>
      </c>
      <c r="P39">
        <v>12442.9</v>
      </c>
      <c r="Q39">
        <v>3303.76</v>
      </c>
      <c r="R39">
        <v>3303.76</v>
      </c>
      <c r="S39">
        <v>9139.14</v>
      </c>
      <c r="T39">
        <v>39528.5</v>
      </c>
      <c r="U39">
        <v>-733.1</v>
      </c>
      <c r="V39">
        <v>38795.4</v>
      </c>
      <c r="W39">
        <v>19380.66</v>
      </c>
      <c r="X39">
        <v>19380.66</v>
      </c>
      <c r="Y39">
        <v>19414.739999999998</v>
      </c>
    </row>
    <row r="40" spans="1:25" x14ac:dyDescent="0.2">
      <c r="A40" s="1" t="s">
        <v>761</v>
      </c>
      <c r="B40">
        <v>2481.5300000000002</v>
      </c>
      <c r="C40">
        <v>0</v>
      </c>
      <c r="D40">
        <v>2481.5300000000002</v>
      </c>
      <c r="E40">
        <v>2320.4699999999998</v>
      </c>
      <c r="F40">
        <v>2320.4699999999998</v>
      </c>
      <c r="G40">
        <v>161.06</v>
      </c>
      <c r="H40">
        <v>2481.52</v>
      </c>
      <c r="I40">
        <v>0</v>
      </c>
      <c r="J40">
        <v>2481.52</v>
      </c>
      <c r="K40">
        <v>2171.92</v>
      </c>
      <c r="L40">
        <v>2171.92</v>
      </c>
      <c r="M40">
        <v>309.60000000000002</v>
      </c>
      <c r="N40">
        <v>2520.16</v>
      </c>
      <c r="O40">
        <v>0</v>
      </c>
      <c r="P40">
        <v>2520.16</v>
      </c>
      <c r="Q40">
        <v>8925.58</v>
      </c>
      <c r="R40">
        <v>8925.58</v>
      </c>
      <c r="S40">
        <v>-6405.42</v>
      </c>
      <c r="T40">
        <v>7483.21</v>
      </c>
      <c r="U40">
        <v>0</v>
      </c>
      <c r="V40">
        <v>7483.21</v>
      </c>
      <c r="W40">
        <v>13417.97</v>
      </c>
      <c r="X40">
        <v>13417.97</v>
      </c>
      <c r="Y40">
        <v>-5934.76</v>
      </c>
    </row>
    <row r="41" spans="1:25" x14ac:dyDescent="0.2">
      <c r="A41" s="1" t="s">
        <v>760</v>
      </c>
      <c r="B41">
        <v>9200</v>
      </c>
      <c r="C41">
        <v>0</v>
      </c>
      <c r="D41">
        <v>9200</v>
      </c>
      <c r="E41">
        <v>7205</v>
      </c>
      <c r="F41">
        <v>7205</v>
      </c>
      <c r="G41">
        <v>1995</v>
      </c>
      <c r="H41">
        <v>9200</v>
      </c>
      <c r="I41">
        <v>0</v>
      </c>
      <c r="J41">
        <v>9200</v>
      </c>
      <c r="K41">
        <v>5418.95</v>
      </c>
      <c r="L41">
        <v>5418.95</v>
      </c>
      <c r="M41">
        <v>3781.05</v>
      </c>
      <c r="N41">
        <v>10580</v>
      </c>
      <c r="O41">
        <v>0</v>
      </c>
      <c r="P41">
        <v>10580</v>
      </c>
      <c r="Q41">
        <v>3450</v>
      </c>
      <c r="R41">
        <v>3450</v>
      </c>
      <c r="S41">
        <v>7130</v>
      </c>
      <c r="T41">
        <v>28980</v>
      </c>
      <c r="U41">
        <v>0</v>
      </c>
      <c r="V41">
        <v>28980</v>
      </c>
      <c r="W41">
        <v>16073.95</v>
      </c>
      <c r="X41">
        <v>16073.95</v>
      </c>
      <c r="Y41">
        <v>12906.05</v>
      </c>
    </row>
    <row r="42" spans="1:25" x14ac:dyDescent="0.2">
      <c r="A42" s="1" t="s">
        <v>759</v>
      </c>
      <c r="B42">
        <v>66249.600000000006</v>
      </c>
      <c r="C42">
        <v>0</v>
      </c>
      <c r="D42">
        <v>66249.600000000006</v>
      </c>
      <c r="E42">
        <v>65870.539999999994</v>
      </c>
      <c r="F42">
        <v>65870.539999999994</v>
      </c>
      <c r="G42">
        <v>379.06</v>
      </c>
      <c r="H42">
        <v>66249.600000000006</v>
      </c>
      <c r="I42">
        <v>0</v>
      </c>
      <c r="J42">
        <v>66249.600000000006</v>
      </c>
      <c r="K42">
        <v>65870.58</v>
      </c>
      <c r="L42">
        <v>65870.58</v>
      </c>
      <c r="M42">
        <v>379.02</v>
      </c>
      <c r="N42">
        <v>66249.600000000006</v>
      </c>
      <c r="O42">
        <v>733.1</v>
      </c>
      <c r="P42">
        <v>66982.7</v>
      </c>
      <c r="Q42">
        <v>57373.89</v>
      </c>
      <c r="R42">
        <v>57373.89</v>
      </c>
      <c r="S42">
        <v>9608.81</v>
      </c>
      <c r="T42">
        <v>198748.80000000002</v>
      </c>
      <c r="U42">
        <v>733.1</v>
      </c>
      <c r="V42">
        <v>199481.90000000002</v>
      </c>
      <c r="W42">
        <v>189115.01</v>
      </c>
      <c r="X42">
        <v>189115.01</v>
      </c>
      <c r="Y42">
        <v>10366.89</v>
      </c>
    </row>
    <row r="43" spans="1:25" x14ac:dyDescent="0.2">
      <c r="A43" s="1" t="s">
        <v>758</v>
      </c>
      <c r="B43">
        <v>3000</v>
      </c>
      <c r="C43">
        <v>0</v>
      </c>
      <c r="D43">
        <v>3000</v>
      </c>
      <c r="E43">
        <v>1901.28</v>
      </c>
      <c r="F43">
        <v>1901.28</v>
      </c>
      <c r="G43">
        <v>1098.72</v>
      </c>
      <c r="H43">
        <v>2300</v>
      </c>
      <c r="I43">
        <v>0</v>
      </c>
      <c r="J43">
        <v>2300</v>
      </c>
      <c r="K43">
        <v>1885.26</v>
      </c>
      <c r="L43">
        <v>1885.26</v>
      </c>
      <c r="M43">
        <v>414.74</v>
      </c>
      <c r="N43">
        <v>2300</v>
      </c>
      <c r="O43">
        <v>0</v>
      </c>
      <c r="P43">
        <v>2300</v>
      </c>
      <c r="Q43">
        <v>1995</v>
      </c>
      <c r="R43">
        <v>1995</v>
      </c>
      <c r="S43">
        <v>305</v>
      </c>
      <c r="T43">
        <v>7600</v>
      </c>
      <c r="U43">
        <v>0</v>
      </c>
      <c r="V43">
        <v>7600</v>
      </c>
      <c r="W43">
        <v>5781.54</v>
      </c>
      <c r="X43">
        <v>5781.54</v>
      </c>
      <c r="Y43">
        <v>1818.46</v>
      </c>
    </row>
    <row r="44" spans="1:25" x14ac:dyDescent="0.2">
      <c r="A44" s="1" t="s">
        <v>757</v>
      </c>
      <c r="B44">
        <v>84</v>
      </c>
      <c r="C44">
        <v>0</v>
      </c>
      <c r="D44">
        <v>84</v>
      </c>
      <c r="E44">
        <v>53.24</v>
      </c>
      <c r="F44">
        <v>53.24</v>
      </c>
      <c r="G44">
        <v>30.76</v>
      </c>
      <c r="H44">
        <v>64.400000000000006</v>
      </c>
      <c r="I44">
        <v>0</v>
      </c>
      <c r="J44">
        <v>64.400000000000006</v>
      </c>
      <c r="K44">
        <v>52.79</v>
      </c>
      <c r="L44">
        <v>52.79</v>
      </c>
      <c r="M44">
        <v>11.61</v>
      </c>
      <c r="N44">
        <v>64.400000000000006</v>
      </c>
      <c r="O44">
        <v>0</v>
      </c>
      <c r="P44">
        <v>64.400000000000006</v>
      </c>
      <c r="Q44">
        <v>55.86</v>
      </c>
      <c r="R44">
        <v>55.86</v>
      </c>
      <c r="S44">
        <v>8.5399999999999991</v>
      </c>
      <c r="T44">
        <v>212.8</v>
      </c>
      <c r="U44">
        <v>0</v>
      </c>
      <c r="V44">
        <v>212.8</v>
      </c>
      <c r="W44">
        <v>161.88999999999999</v>
      </c>
      <c r="X44">
        <v>161.88999999999999</v>
      </c>
      <c r="Y44">
        <v>50.910000000000004</v>
      </c>
    </row>
    <row r="45" spans="1:25" x14ac:dyDescent="0.2">
      <c r="A45" s="1" t="s">
        <v>756</v>
      </c>
      <c r="B45">
        <v>5020</v>
      </c>
      <c r="C45">
        <v>0</v>
      </c>
      <c r="D45">
        <v>5020</v>
      </c>
      <c r="E45">
        <v>4480.6899999999996</v>
      </c>
      <c r="F45">
        <v>4480.6899999999996</v>
      </c>
      <c r="G45">
        <v>539.30999999999995</v>
      </c>
      <c r="H45">
        <v>6000</v>
      </c>
      <c r="I45">
        <v>0</v>
      </c>
      <c r="J45">
        <v>6000</v>
      </c>
      <c r="K45">
        <v>4372.0600000000004</v>
      </c>
      <c r="L45">
        <v>4372.0600000000004</v>
      </c>
      <c r="M45">
        <v>1627.94</v>
      </c>
      <c r="N45">
        <v>6400</v>
      </c>
      <c r="O45">
        <v>0</v>
      </c>
      <c r="P45">
        <v>6400</v>
      </c>
      <c r="Q45">
        <v>2173.9299999999998</v>
      </c>
      <c r="R45">
        <v>2458.9299999999998</v>
      </c>
      <c r="S45">
        <v>3941.07</v>
      </c>
      <c r="T45">
        <v>17420</v>
      </c>
      <c r="U45">
        <v>0</v>
      </c>
      <c r="V45">
        <v>17420</v>
      </c>
      <c r="W45">
        <v>11026.68</v>
      </c>
      <c r="X45">
        <v>11311.68</v>
      </c>
      <c r="Y45">
        <v>6108.32</v>
      </c>
    </row>
    <row r="46" spans="1:25" x14ac:dyDescent="0.2">
      <c r="A46" s="1" t="s">
        <v>755</v>
      </c>
      <c r="B46">
        <v>140.56</v>
      </c>
      <c r="C46">
        <v>0</v>
      </c>
      <c r="D46">
        <v>140.56</v>
      </c>
      <c r="E46">
        <v>125.46</v>
      </c>
      <c r="F46">
        <v>125.46</v>
      </c>
      <c r="G46">
        <v>15.1</v>
      </c>
      <c r="H46">
        <v>168</v>
      </c>
      <c r="I46">
        <v>0</v>
      </c>
      <c r="J46">
        <v>168</v>
      </c>
      <c r="K46">
        <v>122.42</v>
      </c>
      <c r="L46">
        <v>122.42</v>
      </c>
      <c r="M46">
        <v>45.58</v>
      </c>
      <c r="N46">
        <v>179.2</v>
      </c>
      <c r="O46">
        <v>0</v>
      </c>
      <c r="P46">
        <v>179.2</v>
      </c>
      <c r="Q46">
        <v>60.87</v>
      </c>
      <c r="R46">
        <v>60.87</v>
      </c>
      <c r="S46">
        <v>118.33</v>
      </c>
      <c r="T46">
        <v>487.76</v>
      </c>
      <c r="U46">
        <v>0</v>
      </c>
      <c r="V46">
        <v>487.76</v>
      </c>
      <c r="W46">
        <v>308.75</v>
      </c>
      <c r="X46">
        <v>308.75</v>
      </c>
      <c r="Y46">
        <v>179.01</v>
      </c>
    </row>
    <row r="47" spans="1:25" x14ac:dyDescent="0.2">
      <c r="A47" s="1" t="s">
        <v>754</v>
      </c>
      <c r="B47">
        <v>5600</v>
      </c>
      <c r="C47">
        <v>0</v>
      </c>
      <c r="D47">
        <v>5600</v>
      </c>
      <c r="E47">
        <v>1121</v>
      </c>
      <c r="F47">
        <v>1121</v>
      </c>
      <c r="G47">
        <v>4479</v>
      </c>
      <c r="H47">
        <v>5600</v>
      </c>
      <c r="I47">
        <v>0</v>
      </c>
      <c r="J47">
        <v>5600</v>
      </c>
      <c r="K47">
        <v>0</v>
      </c>
      <c r="L47">
        <v>0</v>
      </c>
      <c r="M47">
        <v>5600</v>
      </c>
      <c r="N47">
        <v>5600</v>
      </c>
      <c r="O47">
        <v>0</v>
      </c>
      <c r="P47">
        <v>5600</v>
      </c>
      <c r="Q47">
        <v>2780.38</v>
      </c>
      <c r="R47">
        <v>2780.38</v>
      </c>
      <c r="S47">
        <v>2819.62</v>
      </c>
      <c r="T47">
        <v>16800</v>
      </c>
      <c r="U47">
        <v>0</v>
      </c>
      <c r="V47">
        <v>16800</v>
      </c>
      <c r="W47">
        <v>3901.38</v>
      </c>
      <c r="X47">
        <v>3901.38</v>
      </c>
      <c r="Y47">
        <v>12898.619999999999</v>
      </c>
    </row>
    <row r="48" spans="1:25" x14ac:dyDescent="0.2">
      <c r="A48" s="1" t="s">
        <v>753</v>
      </c>
      <c r="B48">
        <v>156.80000000000001</v>
      </c>
      <c r="C48">
        <v>0</v>
      </c>
      <c r="D48">
        <v>156.80000000000001</v>
      </c>
      <c r="E48">
        <v>31.39</v>
      </c>
      <c r="F48">
        <v>31.39</v>
      </c>
      <c r="G48">
        <v>125.41</v>
      </c>
      <c r="H48">
        <v>156.80000000000001</v>
      </c>
      <c r="I48">
        <v>0</v>
      </c>
      <c r="J48">
        <v>156.80000000000001</v>
      </c>
      <c r="K48">
        <v>0</v>
      </c>
      <c r="L48">
        <v>0</v>
      </c>
      <c r="M48">
        <v>156.80000000000001</v>
      </c>
      <c r="N48">
        <v>156.80000000000001</v>
      </c>
      <c r="O48">
        <v>0</v>
      </c>
      <c r="P48">
        <v>156.80000000000001</v>
      </c>
      <c r="Q48">
        <v>77.849999999999994</v>
      </c>
      <c r="R48">
        <v>77.849999999999994</v>
      </c>
      <c r="S48">
        <v>78.95</v>
      </c>
      <c r="T48">
        <v>470.40000000000003</v>
      </c>
      <c r="U48">
        <v>0</v>
      </c>
      <c r="V48">
        <v>470.40000000000003</v>
      </c>
      <c r="W48">
        <v>109.24</v>
      </c>
      <c r="X48">
        <v>109.24</v>
      </c>
      <c r="Y48">
        <v>361.16</v>
      </c>
    </row>
    <row r="49" spans="1:25" x14ac:dyDescent="0.2">
      <c r="A49" s="1" t="s">
        <v>752</v>
      </c>
      <c r="B49">
        <v>4350</v>
      </c>
      <c r="C49">
        <v>29.5</v>
      </c>
      <c r="D49">
        <v>4379.5</v>
      </c>
      <c r="E49">
        <v>4379.5</v>
      </c>
      <c r="F49">
        <v>4379.5</v>
      </c>
      <c r="G49">
        <v>0</v>
      </c>
      <c r="H49">
        <v>5292</v>
      </c>
      <c r="I49">
        <v>0</v>
      </c>
      <c r="J49">
        <v>5292</v>
      </c>
      <c r="K49">
        <v>2479.35</v>
      </c>
      <c r="L49">
        <v>2479.35</v>
      </c>
      <c r="M49">
        <v>2812.65</v>
      </c>
      <c r="N49">
        <v>4350</v>
      </c>
      <c r="O49">
        <v>4950</v>
      </c>
      <c r="P49">
        <v>9300</v>
      </c>
      <c r="Q49">
        <v>4584.37</v>
      </c>
      <c r="R49">
        <v>4584.37</v>
      </c>
      <c r="S49">
        <v>4715.63</v>
      </c>
      <c r="T49">
        <v>13992</v>
      </c>
      <c r="U49">
        <v>4979.5</v>
      </c>
      <c r="V49">
        <v>18971.5</v>
      </c>
      <c r="W49">
        <v>11443.220000000001</v>
      </c>
      <c r="X49">
        <v>11443.220000000001</v>
      </c>
      <c r="Y49">
        <v>7528.2800000000007</v>
      </c>
    </row>
    <row r="50" spans="1:25" x14ac:dyDescent="0.2">
      <c r="A50" s="1" t="s">
        <v>751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</row>
    <row r="51" spans="1:25" x14ac:dyDescent="0.2">
      <c r="A51" s="1" t="s">
        <v>750</v>
      </c>
      <c r="B51">
        <v>241.5</v>
      </c>
      <c r="C51">
        <v>0</v>
      </c>
      <c r="D51">
        <v>241.5</v>
      </c>
      <c r="E51">
        <v>203.71</v>
      </c>
      <c r="F51">
        <v>203.71</v>
      </c>
      <c r="G51">
        <v>37.79</v>
      </c>
      <c r="H51">
        <v>267.88</v>
      </c>
      <c r="I51">
        <v>0</v>
      </c>
      <c r="J51">
        <v>267.88</v>
      </c>
      <c r="K51">
        <v>82.37</v>
      </c>
      <c r="L51">
        <v>82.37</v>
      </c>
      <c r="M51">
        <v>185.51</v>
      </c>
      <c r="N51">
        <v>260.39999999999998</v>
      </c>
      <c r="O51">
        <v>0</v>
      </c>
      <c r="P51">
        <v>260.39999999999998</v>
      </c>
      <c r="Q51">
        <v>128.36000000000001</v>
      </c>
      <c r="R51">
        <v>128.36000000000001</v>
      </c>
      <c r="S51">
        <v>132.04</v>
      </c>
      <c r="T51">
        <v>769.78</v>
      </c>
      <c r="U51">
        <v>0</v>
      </c>
      <c r="V51">
        <v>769.78</v>
      </c>
      <c r="W51">
        <v>414.44000000000005</v>
      </c>
      <c r="X51">
        <v>414.44000000000005</v>
      </c>
      <c r="Y51">
        <v>355.34</v>
      </c>
    </row>
    <row r="52" spans="1:25" x14ac:dyDescent="0.2">
      <c r="A52" s="1" t="s">
        <v>749</v>
      </c>
      <c r="B52">
        <v>4275</v>
      </c>
      <c r="C52">
        <v>-29.5</v>
      </c>
      <c r="D52">
        <v>4245.5</v>
      </c>
      <c r="E52">
        <v>2896.08</v>
      </c>
      <c r="F52">
        <v>2896.08</v>
      </c>
      <c r="G52">
        <v>1349.42</v>
      </c>
      <c r="H52">
        <v>4275</v>
      </c>
      <c r="I52">
        <v>0</v>
      </c>
      <c r="J52">
        <v>4275</v>
      </c>
      <c r="K52">
        <v>462.33</v>
      </c>
      <c r="L52">
        <v>462.33</v>
      </c>
      <c r="M52">
        <v>3812.67</v>
      </c>
      <c r="N52">
        <v>4950</v>
      </c>
      <c r="O52">
        <v>-4950</v>
      </c>
      <c r="P52">
        <v>0</v>
      </c>
      <c r="Q52">
        <v>0</v>
      </c>
      <c r="R52">
        <v>0</v>
      </c>
      <c r="S52">
        <v>0</v>
      </c>
      <c r="T52">
        <v>13500</v>
      </c>
      <c r="U52">
        <v>-4979.5</v>
      </c>
      <c r="V52">
        <v>8520.5</v>
      </c>
      <c r="W52">
        <v>3358.41</v>
      </c>
      <c r="X52">
        <v>3358.41</v>
      </c>
      <c r="Y52">
        <v>5162.09</v>
      </c>
    </row>
    <row r="53" spans="1:25" x14ac:dyDescent="0.2">
      <c r="A53" s="1" t="s">
        <v>748</v>
      </c>
      <c r="B53">
        <v>6644</v>
      </c>
      <c r="C53">
        <v>835.02</v>
      </c>
      <c r="D53">
        <v>7479.02</v>
      </c>
      <c r="E53">
        <v>6911.57</v>
      </c>
      <c r="F53">
        <v>6911.57</v>
      </c>
      <c r="G53">
        <v>567.45000000000005</v>
      </c>
      <c r="H53">
        <v>6644</v>
      </c>
      <c r="I53">
        <v>0</v>
      </c>
      <c r="J53">
        <v>6644</v>
      </c>
      <c r="K53">
        <v>5695.78</v>
      </c>
      <c r="L53">
        <v>5695.78</v>
      </c>
      <c r="M53">
        <v>948.22</v>
      </c>
      <c r="N53">
        <v>6644</v>
      </c>
      <c r="O53">
        <v>0</v>
      </c>
      <c r="P53">
        <v>6644</v>
      </c>
      <c r="Q53">
        <v>6418.78</v>
      </c>
      <c r="R53">
        <v>6418.78</v>
      </c>
      <c r="S53">
        <v>225.22</v>
      </c>
      <c r="T53">
        <v>19932</v>
      </c>
      <c r="U53">
        <v>835.02</v>
      </c>
      <c r="V53">
        <v>20767.02</v>
      </c>
      <c r="W53">
        <v>19026.129999999997</v>
      </c>
      <c r="X53">
        <v>19026.129999999997</v>
      </c>
      <c r="Y53">
        <v>1740.89</v>
      </c>
    </row>
    <row r="54" spans="1:25" x14ac:dyDescent="0.2">
      <c r="A54" s="1" t="s">
        <v>747</v>
      </c>
      <c r="B54">
        <v>333.03</v>
      </c>
      <c r="C54">
        <v>23.38</v>
      </c>
      <c r="D54">
        <v>356.41</v>
      </c>
      <c r="E54">
        <v>297.97000000000003</v>
      </c>
      <c r="F54">
        <v>297.97000000000003</v>
      </c>
      <c r="G54">
        <v>58.44</v>
      </c>
      <c r="H54">
        <v>333.03</v>
      </c>
      <c r="I54">
        <v>0</v>
      </c>
      <c r="J54">
        <v>333.03</v>
      </c>
      <c r="K54">
        <v>156.96</v>
      </c>
      <c r="L54">
        <v>156.96</v>
      </c>
      <c r="M54">
        <v>176.07</v>
      </c>
      <c r="N54">
        <v>355.1</v>
      </c>
      <c r="O54">
        <v>0</v>
      </c>
      <c r="P54">
        <v>355.1</v>
      </c>
      <c r="Q54">
        <v>4119.0600000000004</v>
      </c>
      <c r="R54">
        <v>4119.0600000000004</v>
      </c>
      <c r="S54">
        <v>-3763.96</v>
      </c>
      <c r="T54">
        <v>1021.16</v>
      </c>
      <c r="U54">
        <v>23.38</v>
      </c>
      <c r="V54">
        <v>1044.54</v>
      </c>
      <c r="W54">
        <v>4573.9900000000007</v>
      </c>
      <c r="X54">
        <v>4573.9900000000007</v>
      </c>
      <c r="Y54">
        <v>-3529.45</v>
      </c>
    </row>
    <row r="55" spans="1:25" x14ac:dyDescent="0.2">
      <c r="A55" s="1" t="s">
        <v>746</v>
      </c>
      <c r="B55">
        <v>5250</v>
      </c>
      <c r="C55">
        <v>0</v>
      </c>
      <c r="D55">
        <v>5250</v>
      </c>
      <c r="E55">
        <v>3730</v>
      </c>
      <c r="F55">
        <v>3730</v>
      </c>
      <c r="G55">
        <v>1520</v>
      </c>
      <c r="H55">
        <v>5250</v>
      </c>
      <c r="I55">
        <v>0</v>
      </c>
      <c r="J55">
        <v>5250</v>
      </c>
      <c r="K55">
        <v>-90</v>
      </c>
      <c r="L55">
        <v>-90</v>
      </c>
      <c r="M55">
        <v>5340</v>
      </c>
      <c r="N55">
        <v>6038</v>
      </c>
      <c r="O55">
        <v>0</v>
      </c>
      <c r="P55">
        <v>6038</v>
      </c>
      <c r="Q55">
        <v>2159.13</v>
      </c>
      <c r="R55">
        <v>2159.13</v>
      </c>
      <c r="S55">
        <v>3878.87</v>
      </c>
      <c r="T55">
        <v>16538</v>
      </c>
      <c r="U55">
        <v>0</v>
      </c>
      <c r="V55">
        <v>16538</v>
      </c>
      <c r="W55">
        <v>5799.13</v>
      </c>
      <c r="X55">
        <v>5799.13</v>
      </c>
      <c r="Y55">
        <v>10738.869999999999</v>
      </c>
    </row>
    <row r="56" spans="1:25" x14ac:dyDescent="0.2">
      <c r="A56" s="1" t="s">
        <v>745</v>
      </c>
      <c r="B56">
        <v>1700</v>
      </c>
      <c r="C56">
        <v>0</v>
      </c>
      <c r="D56">
        <v>1700</v>
      </c>
      <c r="E56">
        <v>1210.0999999999999</v>
      </c>
      <c r="F56">
        <v>1210.0999999999999</v>
      </c>
      <c r="G56">
        <v>489.9</v>
      </c>
      <c r="H56">
        <v>1700</v>
      </c>
      <c r="I56">
        <v>0</v>
      </c>
      <c r="J56">
        <v>1700</v>
      </c>
      <c r="K56">
        <v>1535.24</v>
      </c>
      <c r="L56">
        <v>1535.24</v>
      </c>
      <c r="M56">
        <v>164.76</v>
      </c>
      <c r="N56">
        <v>1700</v>
      </c>
      <c r="O56">
        <v>0</v>
      </c>
      <c r="P56">
        <v>1700</v>
      </c>
      <c r="Q56">
        <v>938.22</v>
      </c>
      <c r="R56">
        <v>938.22</v>
      </c>
      <c r="S56">
        <v>761.78</v>
      </c>
      <c r="T56">
        <v>5100</v>
      </c>
      <c r="U56">
        <v>0</v>
      </c>
      <c r="V56">
        <v>5100</v>
      </c>
      <c r="W56">
        <v>3683.5600000000004</v>
      </c>
      <c r="X56">
        <v>3683.5600000000004</v>
      </c>
      <c r="Y56">
        <v>1416.44</v>
      </c>
    </row>
    <row r="57" spans="1:25" x14ac:dyDescent="0.2">
      <c r="A57" s="1" t="s">
        <v>744</v>
      </c>
      <c r="B57">
        <v>47.6</v>
      </c>
      <c r="C57">
        <v>0</v>
      </c>
      <c r="D57">
        <v>47.6</v>
      </c>
      <c r="E57">
        <v>33.880000000000003</v>
      </c>
      <c r="F57">
        <v>33.880000000000003</v>
      </c>
      <c r="G57">
        <v>13.72</v>
      </c>
      <c r="H57">
        <v>47.6</v>
      </c>
      <c r="I57">
        <v>0</v>
      </c>
      <c r="J57">
        <v>47.6</v>
      </c>
      <c r="K57">
        <v>42.98</v>
      </c>
      <c r="L57">
        <v>42.98</v>
      </c>
      <c r="M57">
        <v>4.62</v>
      </c>
      <c r="N57">
        <v>47.6</v>
      </c>
      <c r="O57">
        <v>0</v>
      </c>
      <c r="P57">
        <v>47.6</v>
      </c>
      <c r="Q57">
        <v>26.27</v>
      </c>
      <c r="R57">
        <v>26.27</v>
      </c>
      <c r="S57">
        <v>21.33</v>
      </c>
      <c r="T57">
        <v>142.80000000000001</v>
      </c>
      <c r="U57">
        <v>0</v>
      </c>
      <c r="V57">
        <v>142.80000000000001</v>
      </c>
      <c r="W57">
        <v>103.13</v>
      </c>
      <c r="X57">
        <v>103.13</v>
      </c>
      <c r="Y57">
        <v>39.67</v>
      </c>
    </row>
    <row r="58" spans="1:25" x14ac:dyDescent="0.2">
      <c r="A58" s="1" t="s">
        <v>743</v>
      </c>
      <c r="B58">
        <v>101200</v>
      </c>
      <c r="C58">
        <v>39314.17</v>
      </c>
      <c r="D58">
        <v>140514.17000000001</v>
      </c>
      <c r="E58">
        <v>117425.33</v>
      </c>
      <c r="F58">
        <v>118184.57</v>
      </c>
      <c r="G58">
        <v>22329.599999999999</v>
      </c>
      <c r="H58">
        <v>92150</v>
      </c>
      <c r="I58">
        <v>8100</v>
      </c>
      <c r="J58">
        <v>100250</v>
      </c>
      <c r="K58">
        <v>84195.87</v>
      </c>
      <c r="L58">
        <v>83848.7</v>
      </c>
      <c r="M58">
        <v>16401.3</v>
      </c>
      <c r="N58">
        <v>92150</v>
      </c>
      <c r="O58">
        <v>-2093</v>
      </c>
      <c r="P58">
        <v>90057</v>
      </c>
      <c r="Q58">
        <v>78245.52</v>
      </c>
      <c r="R58">
        <v>77833.45</v>
      </c>
      <c r="S58">
        <v>12223.55</v>
      </c>
      <c r="T58">
        <v>285500</v>
      </c>
      <c r="U58">
        <v>45321.17</v>
      </c>
      <c r="V58">
        <v>330821.17000000004</v>
      </c>
      <c r="W58">
        <v>279866.72000000003</v>
      </c>
      <c r="X58">
        <v>279866.72000000003</v>
      </c>
      <c r="Y58">
        <v>50954.45</v>
      </c>
    </row>
    <row r="59" spans="1:25" x14ac:dyDescent="0.2">
      <c r="A59" s="1" t="s">
        <v>742</v>
      </c>
      <c r="B59">
        <v>10302.290000000001</v>
      </c>
      <c r="C59">
        <v>-800.99</v>
      </c>
      <c r="D59">
        <v>9501.2999999999993</v>
      </c>
      <c r="E59">
        <v>7458.92</v>
      </c>
      <c r="F59">
        <v>7458.92</v>
      </c>
      <c r="G59">
        <v>2042.38</v>
      </c>
      <c r="H59">
        <v>10383.129999999999</v>
      </c>
      <c r="I59">
        <v>-893.2</v>
      </c>
      <c r="J59">
        <v>9489.93</v>
      </c>
      <c r="K59">
        <v>7619.67</v>
      </c>
      <c r="L59">
        <v>7619.67</v>
      </c>
      <c r="M59">
        <v>1870.26</v>
      </c>
      <c r="N59">
        <v>10800.85</v>
      </c>
      <c r="O59">
        <v>0</v>
      </c>
      <c r="P59">
        <v>10800.85</v>
      </c>
      <c r="Q59">
        <v>71949.47</v>
      </c>
      <c r="R59">
        <v>71949.47</v>
      </c>
      <c r="S59">
        <v>-61148.62</v>
      </c>
      <c r="T59">
        <v>31486.269999999997</v>
      </c>
      <c r="U59">
        <v>-1694.19</v>
      </c>
      <c r="V59">
        <v>29792.080000000002</v>
      </c>
      <c r="W59">
        <v>87028.06</v>
      </c>
      <c r="X59">
        <v>87028.06</v>
      </c>
      <c r="Y59">
        <v>-57235.98</v>
      </c>
    </row>
    <row r="60" spans="1:25" x14ac:dyDescent="0.2">
      <c r="A60" s="1" t="s">
        <v>741</v>
      </c>
      <c r="B60">
        <v>139650.5</v>
      </c>
      <c r="C60">
        <v>-28606.94</v>
      </c>
      <c r="D60">
        <v>111043.56</v>
      </c>
      <c r="E60">
        <v>67983.66</v>
      </c>
      <c r="F60">
        <v>67983.66</v>
      </c>
      <c r="G60">
        <v>43059.9</v>
      </c>
      <c r="H60">
        <v>139276</v>
      </c>
      <c r="I60">
        <v>-40000</v>
      </c>
      <c r="J60">
        <v>99276</v>
      </c>
      <c r="K60">
        <v>66951.23</v>
      </c>
      <c r="L60">
        <v>66951.23</v>
      </c>
      <c r="M60">
        <v>32324.77</v>
      </c>
      <c r="N60">
        <v>158956</v>
      </c>
      <c r="O60">
        <v>0</v>
      </c>
      <c r="P60">
        <v>158956</v>
      </c>
      <c r="Q60">
        <v>95305.07</v>
      </c>
      <c r="R60">
        <v>95305.07</v>
      </c>
      <c r="S60">
        <v>63650.93</v>
      </c>
      <c r="T60">
        <v>437882.5</v>
      </c>
      <c r="U60">
        <v>-68606.94</v>
      </c>
      <c r="V60">
        <v>369275.56</v>
      </c>
      <c r="W60">
        <v>230239.96000000002</v>
      </c>
      <c r="X60">
        <v>230239.96000000002</v>
      </c>
      <c r="Y60">
        <v>139035.6</v>
      </c>
    </row>
    <row r="61" spans="1:25" x14ac:dyDescent="0.2">
      <c r="A61" s="1" t="s">
        <v>740</v>
      </c>
      <c r="B61">
        <v>127088.49</v>
      </c>
      <c r="C61">
        <v>-39314.17</v>
      </c>
      <c r="D61">
        <v>87774.32</v>
      </c>
      <c r="E61">
        <v>80981.13</v>
      </c>
      <c r="F61">
        <v>80981.13</v>
      </c>
      <c r="G61">
        <v>6793.19</v>
      </c>
      <c r="H61">
        <v>139400.20000000001</v>
      </c>
      <c r="I61">
        <v>0</v>
      </c>
      <c r="J61">
        <v>139400.20000000001</v>
      </c>
      <c r="K61">
        <v>120983.81</v>
      </c>
      <c r="L61">
        <v>120983.81</v>
      </c>
      <c r="M61">
        <v>18416.39</v>
      </c>
      <c r="N61">
        <v>134638.51</v>
      </c>
      <c r="O61">
        <v>2093</v>
      </c>
      <c r="P61">
        <v>136731.51</v>
      </c>
      <c r="Q61">
        <v>122825.98</v>
      </c>
      <c r="R61">
        <v>122825.98</v>
      </c>
      <c r="S61">
        <v>13905.53</v>
      </c>
      <c r="T61">
        <v>401127.2</v>
      </c>
      <c r="U61">
        <v>-37221.17</v>
      </c>
      <c r="V61">
        <v>363906.03</v>
      </c>
      <c r="W61">
        <v>324790.92</v>
      </c>
      <c r="X61">
        <v>324790.92</v>
      </c>
      <c r="Y61">
        <v>39115.11</v>
      </c>
    </row>
    <row r="62" spans="1:25" x14ac:dyDescent="0.2">
      <c r="A62" s="1" t="s">
        <v>739</v>
      </c>
      <c r="B62">
        <v>7620</v>
      </c>
      <c r="C62">
        <v>0</v>
      </c>
      <c r="D62">
        <v>7620</v>
      </c>
      <c r="E62">
        <v>1114.47</v>
      </c>
      <c r="F62">
        <v>1114.47</v>
      </c>
      <c r="G62">
        <v>6505.53</v>
      </c>
      <c r="H62">
        <v>8800</v>
      </c>
      <c r="I62">
        <v>0</v>
      </c>
      <c r="J62">
        <v>8800</v>
      </c>
      <c r="K62">
        <v>3382.68</v>
      </c>
      <c r="L62">
        <v>3382.68</v>
      </c>
      <c r="M62">
        <v>5417.32</v>
      </c>
      <c r="N62">
        <v>9300</v>
      </c>
      <c r="O62">
        <v>0</v>
      </c>
      <c r="P62">
        <v>9300</v>
      </c>
      <c r="Q62">
        <v>7611.49</v>
      </c>
      <c r="R62">
        <v>7611.49</v>
      </c>
      <c r="S62">
        <v>1688.51</v>
      </c>
      <c r="T62">
        <v>25720</v>
      </c>
      <c r="U62">
        <v>0</v>
      </c>
      <c r="V62">
        <v>25720</v>
      </c>
      <c r="W62">
        <v>12108.64</v>
      </c>
      <c r="X62">
        <v>12108.64</v>
      </c>
      <c r="Y62">
        <v>13611.359999999999</v>
      </c>
    </row>
    <row r="63" spans="1:25" x14ac:dyDescent="0.2">
      <c r="A63" s="1" t="s">
        <v>738</v>
      </c>
      <c r="B63">
        <v>213.36</v>
      </c>
      <c r="C63">
        <v>0</v>
      </c>
      <c r="D63">
        <v>213.36</v>
      </c>
      <c r="E63">
        <v>31.21</v>
      </c>
      <c r="F63">
        <v>31.21</v>
      </c>
      <c r="G63">
        <v>182.15</v>
      </c>
      <c r="H63">
        <v>246.4</v>
      </c>
      <c r="I63">
        <v>0</v>
      </c>
      <c r="J63">
        <v>246.4</v>
      </c>
      <c r="K63">
        <v>94.72</v>
      </c>
      <c r="L63">
        <v>94.72</v>
      </c>
      <c r="M63">
        <v>151.68</v>
      </c>
      <c r="N63">
        <v>260.39999999999998</v>
      </c>
      <c r="O63">
        <v>0</v>
      </c>
      <c r="P63">
        <v>260.39999999999998</v>
      </c>
      <c r="Q63">
        <v>213.12</v>
      </c>
      <c r="R63">
        <v>213.12</v>
      </c>
      <c r="S63">
        <v>47.28</v>
      </c>
      <c r="T63">
        <v>720.16</v>
      </c>
      <c r="U63">
        <v>0</v>
      </c>
      <c r="V63">
        <v>720.16</v>
      </c>
      <c r="W63">
        <v>339.05</v>
      </c>
      <c r="X63">
        <v>339.05</v>
      </c>
      <c r="Y63">
        <v>381.11</v>
      </c>
    </row>
    <row r="64" spans="1:25" x14ac:dyDescent="0.2">
      <c r="A64" s="1" t="s">
        <v>737</v>
      </c>
      <c r="B64">
        <v>90500</v>
      </c>
      <c r="C64">
        <v>0</v>
      </c>
      <c r="D64">
        <v>90500</v>
      </c>
      <c r="E64">
        <v>56845.04</v>
      </c>
      <c r="F64">
        <v>56845.04</v>
      </c>
      <c r="G64">
        <v>33654.959999999999</v>
      </c>
      <c r="H64">
        <v>107100</v>
      </c>
      <c r="I64">
        <v>0</v>
      </c>
      <c r="J64">
        <v>107100</v>
      </c>
      <c r="K64">
        <v>102031.25</v>
      </c>
      <c r="L64">
        <v>102031.25</v>
      </c>
      <c r="M64">
        <v>5068.75</v>
      </c>
      <c r="N64">
        <v>102600</v>
      </c>
      <c r="O64">
        <v>0</v>
      </c>
      <c r="P64">
        <v>102600</v>
      </c>
      <c r="Q64">
        <v>92669.759999999995</v>
      </c>
      <c r="R64">
        <v>92669.759999999995</v>
      </c>
      <c r="S64">
        <v>9930.24</v>
      </c>
      <c r="T64">
        <v>300200</v>
      </c>
      <c r="U64">
        <v>0</v>
      </c>
      <c r="V64">
        <v>300200</v>
      </c>
      <c r="W64">
        <v>251546.05</v>
      </c>
      <c r="X64">
        <v>251546.05</v>
      </c>
      <c r="Y64">
        <v>48653.95</v>
      </c>
    </row>
    <row r="65" spans="1:25" x14ac:dyDescent="0.2">
      <c r="A65" s="1" t="s">
        <v>736</v>
      </c>
      <c r="B65">
        <v>3143.84</v>
      </c>
      <c r="C65">
        <v>0</v>
      </c>
      <c r="D65">
        <v>3143.84</v>
      </c>
      <c r="E65">
        <v>2092.41</v>
      </c>
      <c r="F65">
        <v>2092.41</v>
      </c>
      <c r="G65">
        <v>1051.43</v>
      </c>
      <c r="H65">
        <v>3554.88</v>
      </c>
      <c r="I65">
        <v>0</v>
      </c>
      <c r="J65">
        <v>3554.88</v>
      </c>
      <c r="K65">
        <v>3193.73</v>
      </c>
      <c r="L65">
        <v>3193.73</v>
      </c>
      <c r="M65">
        <v>361.15</v>
      </c>
      <c r="N65">
        <v>3706.47</v>
      </c>
      <c r="O65">
        <v>0</v>
      </c>
      <c r="P65">
        <v>3706.47</v>
      </c>
      <c r="Q65">
        <v>15112.44</v>
      </c>
      <c r="R65">
        <v>15112.44</v>
      </c>
      <c r="S65">
        <v>-11405.97</v>
      </c>
      <c r="T65">
        <v>10405.19</v>
      </c>
      <c r="U65">
        <v>0</v>
      </c>
      <c r="V65">
        <v>10405.19</v>
      </c>
      <c r="W65">
        <v>20398.580000000002</v>
      </c>
      <c r="X65">
        <v>20398.580000000002</v>
      </c>
      <c r="Y65">
        <v>-9993.39</v>
      </c>
    </row>
    <row r="66" spans="1:25" x14ac:dyDescent="0.2">
      <c r="A66" s="1" t="s">
        <v>735</v>
      </c>
      <c r="B66">
        <v>21780</v>
      </c>
      <c r="C66">
        <v>0</v>
      </c>
      <c r="D66">
        <v>21780</v>
      </c>
      <c r="E66">
        <v>17883.830000000002</v>
      </c>
      <c r="F66">
        <v>17883.830000000002</v>
      </c>
      <c r="G66">
        <v>3896.17</v>
      </c>
      <c r="H66">
        <v>19860</v>
      </c>
      <c r="I66">
        <v>0</v>
      </c>
      <c r="J66">
        <v>19860</v>
      </c>
      <c r="K66">
        <v>12030.53</v>
      </c>
      <c r="L66">
        <v>12030.53</v>
      </c>
      <c r="M66">
        <v>7829.47</v>
      </c>
      <c r="N66">
        <v>29774</v>
      </c>
      <c r="O66">
        <v>0</v>
      </c>
      <c r="P66">
        <v>29774</v>
      </c>
      <c r="Q66">
        <v>13242.51</v>
      </c>
      <c r="R66">
        <v>13242.51</v>
      </c>
      <c r="S66">
        <v>16531.490000000002</v>
      </c>
      <c r="T66">
        <v>71414</v>
      </c>
      <c r="U66">
        <v>0</v>
      </c>
      <c r="V66">
        <v>71414</v>
      </c>
      <c r="W66">
        <v>43156.87</v>
      </c>
      <c r="X66">
        <v>43156.87</v>
      </c>
      <c r="Y66">
        <v>28257.13</v>
      </c>
    </row>
    <row r="67" spans="1:25" x14ac:dyDescent="0.2">
      <c r="A67" s="1" t="s">
        <v>734</v>
      </c>
      <c r="B67">
        <v>0</v>
      </c>
      <c r="C67">
        <v>41900.160000000003</v>
      </c>
      <c r="D67">
        <v>41900.160000000003</v>
      </c>
      <c r="E67">
        <v>39001.160000000003</v>
      </c>
      <c r="F67">
        <v>39001.160000000003</v>
      </c>
      <c r="G67">
        <v>2899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41900.160000000003</v>
      </c>
      <c r="V67">
        <v>41900.160000000003</v>
      </c>
      <c r="W67">
        <v>39001.160000000003</v>
      </c>
      <c r="X67">
        <v>39001.160000000003</v>
      </c>
      <c r="Y67">
        <v>2899</v>
      </c>
    </row>
    <row r="68" spans="1:25" x14ac:dyDescent="0.2">
      <c r="A68" s="1" t="s">
        <v>733</v>
      </c>
      <c r="B68">
        <v>1753384</v>
      </c>
      <c r="C68">
        <v>0</v>
      </c>
      <c r="D68">
        <v>1753384</v>
      </c>
      <c r="E68">
        <v>1652384</v>
      </c>
      <c r="F68">
        <v>1652384</v>
      </c>
      <c r="G68">
        <v>101000</v>
      </c>
      <c r="H68">
        <v>1643185</v>
      </c>
      <c r="I68">
        <v>0</v>
      </c>
      <c r="J68">
        <v>1643185</v>
      </c>
      <c r="K68">
        <v>1643185</v>
      </c>
      <c r="L68">
        <v>1643185</v>
      </c>
      <c r="M68">
        <v>0</v>
      </c>
      <c r="N68">
        <v>1700561</v>
      </c>
      <c r="O68">
        <v>0</v>
      </c>
      <c r="P68">
        <v>1700561</v>
      </c>
      <c r="Q68">
        <v>1700561</v>
      </c>
      <c r="R68">
        <v>1700561</v>
      </c>
      <c r="S68">
        <v>0</v>
      </c>
      <c r="T68">
        <v>5097130</v>
      </c>
      <c r="U68">
        <v>0</v>
      </c>
      <c r="V68">
        <v>5097130</v>
      </c>
      <c r="W68">
        <v>4996130</v>
      </c>
      <c r="X68">
        <v>4996130</v>
      </c>
      <c r="Y68">
        <v>101000</v>
      </c>
    </row>
    <row r="69" spans="1:25" x14ac:dyDescent="0.2">
      <c r="A69" s="1" t="s">
        <v>732</v>
      </c>
      <c r="B69">
        <v>0</v>
      </c>
      <c r="C69">
        <v>1173.2</v>
      </c>
      <c r="D69">
        <v>1173.2</v>
      </c>
      <c r="E69">
        <v>102092.03</v>
      </c>
      <c r="F69">
        <v>102092.03</v>
      </c>
      <c r="G69">
        <v>-100918.83</v>
      </c>
      <c r="H69">
        <v>101000</v>
      </c>
      <c r="I69">
        <v>0</v>
      </c>
      <c r="J69">
        <v>101000</v>
      </c>
      <c r="K69">
        <v>101000</v>
      </c>
      <c r="L69">
        <v>101000</v>
      </c>
      <c r="M69">
        <v>0</v>
      </c>
      <c r="N69">
        <v>50000</v>
      </c>
      <c r="O69">
        <v>0</v>
      </c>
      <c r="P69">
        <v>50000</v>
      </c>
      <c r="Q69">
        <v>50000</v>
      </c>
      <c r="R69">
        <v>50000</v>
      </c>
      <c r="S69">
        <v>0</v>
      </c>
      <c r="T69">
        <v>151000</v>
      </c>
      <c r="U69">
        <v>1173.2</v>
      </c>
      <c r="V69">
        <v>152173.20000000001</v>
      </c>
      <c r="W69">
        <v>253092.03</v>
      </c>
      <c r="X69">
        <v>253092.03</v>
      </c>
      <c r="Y69">
        <v>-100918.83</v>
      </c>
    </row>
    <row r="70" spans="1:25" x14ac:dyDescent="0.2">
      <c r="A70" s="1" t="s">
        <v>731</v>
      </c>
      <c r="B70">
        <v>4500</v>
      </c>
      <c r="C70">
        <v>-1945.53</v>
      </c>
      <c r="D70">
        <v>2554.4699999999998</v>
      </c>
      <c r="E70">
        <v>1719.5</v>
      </c>
      <c r="F70">
        <v>1719.5</v>
      </c>
      <c r="G70">
        <v>834.97</v>
      </c>
      <c r="H70">
        <v>4500</v>
      </c>
      <c r="I70">
        <v>3118.57</v>
      </c>
      <c r="J70">
        <v>7618.57</v>
      </c>
      <c r="K70">
        <v>7233.55</v>
      </c>
      <c r="L70">
        <v>7233.55</v>
      </c>
      <c r="M70">
        <v>385.02</v>
      </c>
      <c r="N70">
        <v>4500</v>
      </c>
      <c r="O70">
        <v>0</v>
      </c>
      <c r="P70">
        <v>4500</v>
      </c>
      <c r="Q70">
        <v>4408.2</v>
      </c>
      <c r="R70">
        <v>4408.2</v>
      </c>
      <c r="S70">
        <v>91.8</v>
      </c>
      <c r="T70">
        <v>13500</v>
      </c>
      <c r="U70">
        <v>1173.0400000000002</v>
      </c>
      <c r="V70">
        <v>14673.039999999999</v>
      </c>
      <c r="W70">
        <v>13361.25</v>
      </c>
      <c r="X70">
        <v>13361.25</v>
      </c>
      <c r="Y70">
        <v>1311.79</v>
      </c>
    </row>
    <row r="71" spans="1:25" x14ac:dyDescent="0.2">
      <c r="A71" s="1" t="s">
        <v>730</v>
      </c>
      <c r="B71">
        <v>126</v>
      </c>
      <c r="C71">
        <v>-54.47</v>
      </c>
      <c r="D71">
        <v>71.53</v>
      </c>
      <c r="E71">
        <v>48.15</v>
      </c>
      <c r="F71">
        <v>48.15</v>
      </c>
      <c r="G71">
        <v>23.38</v>
      </c>
      <c r="H71">
        <v>126</v>
      </c>
      <c r="I71">
        <v>89.3</v>
      </c>
      <c r="J71">
        <v>215.3</v>
      </c>
      <c r="K71">
        <v>202.54</v>
      </c>
      <c r="L71">
        <v>202.54</v>
      </c>
      <c r="M71">
        <v>12.76</v>
      </c>
      <c r="N71">
        <v>126</v>
      </c>
      <c r="O71">
        <v>0</v>
      </c>
      <c r="P71">
        <v>126</v>
      </c>
      <c r="Q71">
        <v>123.43</v>
      </c>
      <c r="R71">
        <v>123.43</v>
      </c>
      <c r="S71">
        <v>2.57</v>
      </c>
      <c r="T71">
        <v>378</v>
      </c>
      <c r="U71">
        <v>34.83</v>
      </c>
      <c r="V71">
        <v>412.83000000000004</v>
      </c>
      <c r="W71">
        <v>374.12</v>
      </c>
      <c r="X71">
        <v>374.12</v>
      </c>
      <c r="Y71">
        <v>38.71</v>
      </c>
    </row>
    <row r="72" spans="1:25" x14ac:dyDescent="0.2">
      <c r="A72" s="1" t="s">
        <v>729</v>
      </c>
      <c r="B72">
        <v>7200</v>
      </c>
      <c r="C72">
        <v>0</v>
      </c>
      <c r="D72">
        <v>7200</v>
      </c>
      <c r="E72">
        <v>5791.46</v>
      </c>
      <c r="F72">
        <v>5791.46</v>
      </c>
      <c r="G72">
        <v>1408.54</v>
      </c>
      <c r="H72">
        <v>7800</v>
      </c>
      <c r="I72">
        <v>0</v>
      </c>
      <c r="J72">
        <v>7800</v>
      </c>
      <c r="K72">
        <v>5567.22</v>
      </c>
      <c r="L72">
        <v>5567.22</v>
      </c>
      <c r="M72">
        <v>2232.7800000000002</v>
      </c>
      <c r="N72">
        <v>7800</v>
      </c>
      <c r="O72">
        <v>0</v>
      </c>
      <c r="P72">
        <v>7800</v>
      </c>
      <c r="Q72">
        <v>7062.21</v>
      </c>
      <c r="R72">
        <v>7062.21</v>
      </c>
      <c r="S72">
        <v>737.79</v>
      </c>
      <c r="T72">
        <v>22800</v>
      </c>
      <c r="U72">
        <v>0</v>
      </c>
      <c r="V72">
        <v>22800</v>
      </c>
      <c r="W72">
        <v>18420.89</v>
      </c>
      <c r="X72">
        <v>18420.89</v>
      </c>
      <c r="Y72">
        <v>4379.1100000000006</v>
      </c>
    </row>
    <row r="73" spans="1:25" x14ac:dyDescent="0.2">
      <c r="A73" s="1" t="s">
        <v>728</v>
      </c>
      <c r="B73">
        <v>201.6</v>
      </c>
      <c r="C73">
        <v>0</v>
      </c>
      <c r="D73">
        <v>201.6</v>
      </c>
      <c r="E73">
        <v>162.16999999999999</v>
      </c>
      <c r="F73">
        <v>162.16999999999999</v>
      </c>
      <c r="G73">
        <v>39.43</v>
      </c>
      <c r="H73">
        <v>218.4</v>
      </c>
      <c r="I73">
        <v>0</v>
      </c>
      <c r="J73">
        <v>218.4</v>
      </c>
      <c r="K73">
        <v>155.88</v>
      </c>
      <c r="L73">
        <v>155.88</v>
      </c>
      <c r="M73">
        <v>62.52</v>
      </c>
      <c r="N73">
        <v>218.4</v>
      </c>
      <c r="O73">
        <v>0</v>
      </c>
      <c r="P73">
        <v>218.4</v>
      </c>
      <c r="Q73">
        <v>697.75</v>
      </c>
      <c r="R73">
        <v>697.75</v>
      </c>
      <c r="S73">
        <v>-479.35</v>
      </c>
      <c r="T73">
        <v>638.4</v>
      </c>
      <c r="U73">
        <v>0</v>
      </c>
      <c r="V73">
        <v>638.4</v>
      </c>
      <c r="W73">
        <v>1015.8</v>
      </c>
      <c r="X73">
        <v>1015.8</v>
      </c>
      <c r="Y73">
        <v>-377.40000000000003</v>
      </c>
    </row>
    <row r="74" spans="1:25" x14ac:dyDescent="0.2">
      <c r="A74" s="1" t="s">
        <v>727</v>
      </c>
      <c r="B74">
        <v>105835</v>
      </c>
      <c r="C74">
        <v>-1966.5</v>
      </c>
      <c r="D74">
        <v>103868.5</v>
      </c>
      <c r="E74">
        <v>73761.649999999994</v>
      </c>
      <c r="F74">
        <v>81088.649999999994</v>
      </c>
      <c r="G74">
        <v>22779.85</v>
      </c>
      <c r="H74">
        <v>107500</v>
      </c>
      <c r="I74">
        <v>-60.42</v>
      </c>
      <c r="J74">
        <v>107439.58</v>
      </c>
      <c r="K74">
        <v>79103.710000000006</v>
      </c>
      <c r="L74">
        <v>77753.710000000006</v>
      </c>
      <c r="M74">
        <v>29685.87</v>
      </c>
      <c r="N74">
        <v>138260</v>
      </c>
      <c r="O74">
        <v>0</v>
      </c>
      <c r="P74">
        <v>138260</v>
      </c>
      <c r="Q74">
        <v>118940.68</v>
      </c>
      <c r="R74">
        <v>118940.68</v>
      </c>
      <c r="S74">
        <v>19319.32</v>
      </c>
      <c r="T74">
        <v>351595</v>
      </c>
      <c r="U74">
        <v>-2026.92</v>
      </c>
      <c r="V74">
        <v>349568.08</v>
      </c>
      <c r="W74">
        <v>271806.03999999998</v>
      </c>
      <c r="X74">
        <v>277783.03999999998</v>
      </c>
      <c r="Y74">
        <v>71785.040000000008</v>
      </c>
    </row>
    <row r="75" spans="1:25" x14ac:dyDescent="0.2">
      <c r="A75" s="1" t="s">
        <v>726</v>
      </c>
      <c r="B75">
        <v>2963.38</v>
      </c>
      <c r="C75">
        <v>0</v>
      </c>
      <c r="D75">
        <v>2963.38</v>
      </c>
      <c r="E75">
        <v>2117.36</v>
      </c>
      <c r="F75">
        <v>2117.36</v>
      </c>
      <c r="G75">
        <v>846.02</v>
      </c>
      <c r="H75">
        <v>3061.41</v>
      </c>
      <c r="I75">
        <v>0</v>
      </c>
      <c r="J75">
        <v>3061.41</v>
      </c>
      <c r="K75">
        <v>2262.5300000000002</v>
      </c>
      <c r="L75">
        <v>2262.5300000000002</v>
      </c>
      <c r="M75">
        <v>798.88</v>
      </c>
      <c r="N75">
        <v>3995.71</v>
      </c>
      <c r="O75">
        <v>0</v>
      </c>
      <c r="P75">
        <v>3995.71</v>
      </c>
      <c r="Q75">
        <v>3400.65</v>
      </c>
      <c r="R75">
        <v>3400.65</v>
      </c>
      <c r="S75">
        <v>595.05999999999995</v>
      </c>
      <c r="T75">
        <v>10020.5</v>
      </c>
      <c r="U75">
        <v>0</v>
      </c>
      <c r="V75">
        <v>10020.5</v>
      </c>
      <c r="W75">
        <v>7780.5400000000009</v>
      </c>
      <c r="X75">
        <v>7780.5400000000009</v>
      </c>
      <c r="Y75">
        <v>2239.96</v>
      </c>
    </row>
    <row r="76" spans="1:25" x14ac:dyDescent="0.2">
      <c r="A76" s="1" t="s">
        <v>725</v>
      </c>
      <c r="B76">
        <v>0</v>
      </c>
      <c r="C76">
        <v>1966.5</v>
      </c>
      <c r="D76">
        <v>1966.5</v>
      </c>
      <c r="E76">
        <v>1858.5</v>
      </c>
      <c r="F76">
        <v>1858.5</v>
      </c>
      <c r="G76">
        <v>108</v>
      </c>
      <c r="H76">
        <v>1836</v>
      </c>
      <c r="I76">
        <v>60.42</v>
      </c>
      <c r="J76">
        <v>1896.42</v>
      </c>
      <c r="K76">
        <v>1701</v>
      </c>
      <c r="L76">
        <v>1701</v>
      </c>
      <c r="M76">
        <v>195.42</v>
      </c>
      <c r="N76">
        <v>4444</v>
      </c>
      <c r="O76">
        <v>0</v>
      </c>
      <c r="P76">
        <v>4444</v>
      </c>
      <c r="Q76">
        <v>2510.75</v>
      </c>
      <c r="R76">
        <v>2510.75</v>
      </c>
      <c r="S76">
        <v>1933.25</v>
      </c>
      <c r="T76">
        <v>6280</v>
      </c>
      <c r="U76">
        <v>2026.92</v>
      </c>
      <c r="V76">
        <v>8306.92</v>
      </c>
      <c r="W76">
        <v>6070.25</v>
      </c>
      <c r="X76">
        <v>6070.25</v>
      </c>
      <c r="Y76">
        <v>2236.67</v>
      </c>
    </row>
    <row r="77" spans="1:25" x14ac:dyDescent="0.2">
      <c r="A77" s="1" t="s">
        <v>724</v>
      </c>
      <c r="B77">
        <v>2188</v>
      </c>
      <c r="C77">
        <v>27227.63</v>
      </c>
      <c r="D77">
        <v>29415.63</v>
      </c>
      <c r="E77">
        <v>28440.51</v>
      </c>
      <c r="F77">
        <v>28440.51</v>
      </c>
      <c r="G77">
        <v>975.12</v>
      </c>
      <c r="H77">
        <v>4400</v>
      </c>
      <c r="I77">
        <v>-972.76</v>
      </c>
      <c r="J77">
        <v>3427.24</v>
      </c>
      <c r="K77">
        <v>1040.25</v>
      </c>
      <c r="L77">
        <v>1040.25</v>
      </c>
      <c r="M77">
        <v>2386.9899999999998</v>
      </c>
      <c r="N77">
        <v>4000</v>
      </c>
      <c r="O77">
        <v>0</v>
      </c>
      <c r="P77">
        <v>4000</v>
      </c>
      <c r="Q77">
        <v>1967.32</v>
      </c>
      <c r="R77">
        <v>1967.32</v>
      </c>
      <c r="S77">
        <v>2032.68</v>
      </c>
      <c r="T77">
        <v>10588</v>
      </c>
      <c r="U77">
        <v>26254.870000000003</v>
      </c>
      <c r="V77">
        <v>36842.870000000003</v>
      </c>
      <c r="W77">
        <v>31448.079999999998</v>
      </c>
      <c r="X77">
        <v>31448.079999999998</v>
      </c>
      <c r="Y77">
        <v>5394.79</v>
      </c>
    </row>
    <row r="78" spans="1:25" x14ac:dyDescent="0.2">
      <c r="A78" s="1" t="s">
        <v>723</v>
      </c>
      <c r="B78">
        <v>204.62</v>
      </c>
      <c r="C78">
        <v>762.37</v>
      </c>
      <c r="D78">
        <v>966.99</v>
      </c>
      <c r="E78">
        <v>913.43</v>
      </c>
      <c r="F78">
        <v>913.43</v>
      </c>
      <c r="G78">
        <v>53.56</v>
      </c>
      <c r="H78">
        <v>388.53</v>
      </c>
      <c r="I78">
        <v>-55.24</v>
      </c>
      <c r="J78">
        <v>333.29</v>
      </c>
      <c r="K78">
        <v>236.86</v>
      </c>
      <c r="L78">
        <v>236.86</v>
      </c>
      <c r="M78">
        <v>96.43</v>
      </c>
      <c r="N78">
        <v>411.24</v>
      </c>
      <c r="O78">
        <v>0</v>
      </c>
      <c r="P78">
        <v>411.24</v>
      </c>
      <c r="Q78">
        <v>2257.87</v>
      </c>
      <c r="R78">
        <v>2257.87</v>
      </c>
      <c r="S78">
        <v>-1846.63</v>
      </c>
      <c r="T78">
        <v>1004.39</v>
      </c>
      <c r="U78">
        <v>707.13</v>
      </c>
      <c r="V78">
        <v>1711.52</v>
      </c>
      <c r="W78">
        <v>3408.16</v>
      </c>
      <c r="X78">
        <v>3408.16</v>
      </c>
      <c r="Y78">
        <v>-1696.64</v>
      </c>
    </row>
    <row r="79" spans="1:25" x14ac:dyDescent="0.2">
      <c r="A79" s="1" t="s">
        <v>722</v>
      </c>
      <c r="B79">
        <v>5120</v>
      </c>
      <c r="C79">
        <v>0</v>
      </c>
      <c r="D79">
        <v>5120</v>
      </c>
      <c r="E79">
        <v>4182.13</v>
      </c>
      <c r="F79">
        <v>4182.13</v>
      </c>
      <c r="G79">
        <v>937.87</v>
      </c>
      <c r="H79">
        <v>9476</v>
      </c>
      <c r="I79">
        <v>-1000</v>
      </c>
      <c r="J79">
        <v>8476</v>
      </c>
      <c r="K79">
        <v>7418.81</v>
      </c>
      <c r="L79">
        <v>7418.81</v>
      </c>
      <c r="M79">
        <v>1057.19</v>
      </c>
      <c r="N79">
        <v>10687</v>
      </c>
      <c r="O79">
        <v>0</v>
      </c>
      <c r="P79">
        <v>10687</v>
      </c>
      <c r="Q79">
        <v>7242.52</v>
      </c>
      <c r="R79">
        <v>7242.52</v>
      </c>
      <c r="S79">
        <v>3444.48</v>
      </c>
      <c r="T79">
        <v>25283</v>
      </c>
      <c r="U79">
        <v>-1000</v>
      </c>
      <c r="V79">
        <v>24283</v>
      </c>
      <c r="W79">
        <v>18843.46</v>
      </c>
      <c r="X79">
        <v>18843.46</v>
      </c>
      <c r="Y79">
        <v>5439.54</v>
      </c>
    </row>
    <row r="80" spans="1:25" x14ac:dyDescent="0.2">
      <c r="A80" s="1" t="s">
        <v>721</v>
      </c>
      <c r="B80">
        <v>5000</v>
      </c>
      <c r="C80">
        <v>9727.6200000000008</v>
      </c>
      <c r="D80">
        <v>14727.62</v>
      </c>
      <c r="E80">
        <v>7014.08</v>
      </c>
      <c r="F80">
        <v>7014.08</v>
      </c>
      <c r="G80">
        <v>7713.54</v>
      </c>
      <c r="H80">
        <v>5000</v>
      </c>
      <c r="I80">
        <v>2000</v>
      </c>
      <c r="J80">
        <v>7000</v>
      </c>
      <c r="K80">
        <v>5594.73</v>
      </c>
      <c r="L80">
        <v>5594.73</v>
      </c>
      <c r="M80">
        <v>1405.27</v>
      </c>
      <c r="N80">
        <v>10000</v>
      </c>
      <c r="O80">
        <v>0</v>
      </c>
      <c r="P80">
        <v>10000</v>
      </c>
      <c r="Q80">
        <v>6464.34</v>
      </c>
      <c r="R80">
        <v>6464.34</v>
      </c>
      <c r="S80">
        <v>3535.66</v>
      </c>
      <c r="T80">
        <v>20000</v>
      </c>
      <c r="U80">
        <v>11727.62</v>
      </c>
      <c r="V80">
        <v>31727.620000000003</v>
      </c>
      <c r="W80">
        <v>19073.150000000001</v>
      </c>
      <c r="X80">
        <v>19073.150000000001</v>
      </c>
      <c r="Y80">
        <v>12654.47</v>
      </c>
    </row>
    <row r="81" spans="1:25" x14ac:dyDescent="0.2">
      <c r="A81" s="1" t="s">
        <v>720</v>
      </c>
      <c r="B81">
        <v>140</v>
      </c>
      <c r="C81">
        <v>272.38</v>
      </c>
      <c r="D81">
        <v>412.38</v>
      </c>
      <c r="E81">
        <v>196.39</v>
      </c>
      <c r="F81">
        <v>196.39</v>
      </c>
      <c r="G81">
        <v>215.99</v>
      </c>
      <c r="H81">
        <v>140</v>
      </c>
      <c r="I81">
        <v>56</v>
      </c>
      <c r="J81">
        <v>196</v>
      </c>
      <c r="K81">
        <v>156.65</v>
      </c>
      <c r="L81">
        <v>156.65</v>
      </c>
      <c r="M81">
        <v>39.35</v>
      </c>
      <c r="N81">
        <v>280</v>
      </c>
      <c r="O81">
        <v>0</v>
      </c>
      <c r="P81">
        <v>280</v>
      </c>
      <c r="Q81">
        <v>180.99</v>
      </c>
      <c r="R81">
        <v>180.99</v>
      </c>
      <c r="S81">
        <v>99.01</v>
      </c>
      <c r="T81">
        <v>560</v>
      </c>
      <c r="U81">
        <v>328.38</v>
      </c>
      <c r="V81">
        <v>888.38</v>
      </c>
      <c r="W81">
        <v>534.03</v>
      </c>
      <c r="X81">
        <v>534.03</v>
      </c>
      <c r="Y81">
        <v>354.35</v>
      </c>
    </row>
    <row r="82" spans="1:25" x14ac:dyDescent="0.2">
      <c r="A82" s="1" t="s">
        <v>719</v>
      </c>
      <c r="B82">
        <v>19615</v>
      </c>
      <c r="C82">
        <v>0</v>
      </c>
      <c r="D82">
        <v>19615</v>
      </c>
      <c r="E82">
        <v>13094.26</v>
      </c>
      <c r="F82">
        <v>13094.26</v>
      </c>
      <c r="G82">
        <v>6520.74</v>
      </c>
      <c r="H82">
        <v>19615</v>
      </c>
      <c r="I82">
        <v>0</v>
      </c>
      <c r="J82">
        <v>19615</v>
      </c>
      <c r="K82">
        <v>17262.64</v>
      </c>
      <c r="L82">
        <v>17262.64</v>
      </c>
      <c r="M82">
        <v>2352.36</v>
      </c>
      <c r="N82">
        <v>13940</v>
      </c>
      <c r="O82">
        <v>0</v>
      </c>
      <c r="P82">
        <v>13940</v>
      </c>
      <c r="Q82">
        <v>9939.92</v>
      </c>
      <c r="R82">
        <v>9939.92</v>
      </c>
      <c r="S82">
        <v>4000.08</v>
      </c>
      <c r="T82">
        <v>53170</v>
      </c>
      <c r="U82">
        <v>0</v>
      </c>
      <c r="V82">
        <v>53170</v>
      </c>
      <c r="W82">
        <v>40296.82</v>
      </c>
      <c r="X82">
        <v>40296.82</v>
      </c>
      <c r="Y82">
        <v>12873.18</v>
      </c>
    </row>
    <row r="83" spans="1:25" x14ac:dyDescent="0.2">
      <c r="A83" s="1" t="s">
        <v>718</v>
      </c>
      <c r="B83">
        <v>549.22</v>
      </c>
      <c r="C83">
        <v>0</v>
      </c>
      <c r="D83">
        <v>549.22</v>
      </c>
      <c r="E83">
        <v>366.64</v>
      </c>
      <c r="F83">
        <v>366.64</v>
      </c>
      <c r="G83">
        <v>182.58</v>
      </c>
      <c r="H83">
        <v>549.22</v>
      </c>
      <c r="I83">
        <v>0</v>
      </c>
      <c r="J83">
        <v>549.22</v>
      </c>
      <c r="K83">
        <v>483.35</v>
      </c>
      <c r="L83">
        <v>483.35</v>
      </c>
      <c r="M83">
        <v>65.87</v>
      </c>
      <c r="N83">
        <v>390.32</v>
      </c>
      <c r="O83">
        <v>0</v>
      </c>
      <c r="P83">
        <v>390.32</v>
      </c>
      <c r="Q83">
        <v>278.33</v>
      </c>
      <c r="R83">
        <v>278.33</v>
      </c>
      <c r="S83">
        <v>111.99</v>
      </c>
      <c r="T83">
        <v>1488.76</v>
      </c>
      <c r="U83">
        <v>0</v>
      </c>
      <c r="V83">
        <v>1488.76</v>
      </c>
      <c r="W83">
        <v>1128.32</v>
      </c>
      <c r="X83">
        <v>1128.32</v>
      </c>
      <c r="Y83">
        <v>360.44</v>
      </c>
    </row>
    <row r="84" spans="1:25" x14ac:dyDescent="0.2">
      <c r="A84" s="1" t="s">
        <v>717</v>
      </c>
      <c r="B84">
        <v>20700</v>
      </c>
      <c r="C84">
        <v>0</v>
      </c>
      <c r="D84">
        <v>20700</v>
      </c>
      <c r="E84">
        <v>13955.09</v>
      </c>
      <c r="F84">
        <v>13955.09</v>
      </c>
      <c r="G84">
        <v>6744.91</v>
      </c>
      <c r="H84">
        <v>24800</v>
      </c>
      <c r="I84">
        <v>13700.39</v>
      </c>
      <c r="J84">
        <v>38500.39</v>
      </c>
      <c r="K84">
        <v>31965</v>
      </c>
      <c r="L84">
        <v>31965</v>
      </c>
      <c r="M84">
        <v>6535.39</v>
      </c>
      <c r="N84">
        <v>25100</v>
      </c>
      <c r="O84">
        <v>-2500</v>
      </c>
      <c r="P84">
        <v>22600</v>
      </c>
      <c r="Q84">
        <v>19775.86</v>
      </c>
      <c r="R84">
        <v>19775.86</v>
      </c>
      <c r="S84">
        <v>2824.14</v>
      </c>
      <c r="T84">
        <v>70600</v>
      </c>
      <c r="U84">
        <v>11200.39</v>
      </c>
      <c r="V84">
        <v>81800.39</v>
      </c>
      <c r="W84">
        <v>65695.95</v>
      </c>
      <c r="X84">
        <v>65695.95</v>
      </c>
      <c r="Y84">
        <v>16104.439999999999</v>
      </c>
    </row>
    <row r="85" spans="1:25" x14ac:dyDescent="0.2">
      <c r="A85" s="1" t="s">
        <v>716</v>
      </c>
      <c r="B85">
        <v>579.6</v>
      </c>
      <c r="C85">
        <v>0</v>
      </c>
      <c r="D85">
        <v>579.6</v>
      </c>
      <c r="E85">
        <v>390.75</v>
      </c>
      <c r="F85">
        <v>390.75</v>
      </c>
      <c r="G85">
        <v>188.85</v>
      </c>
      <c r="H85">
        <v>694.4</v>
      </c>
      <c r="I85">
        <v>383.61</v>
      </c>
      <c r="J85">
        <v>1078.01</v>
      </c>
      <c r="K85">
        <v>895.02</v>
      </c>
      <c r="L85">
        <v>895.02</v>
      </c>
      <c r="M85">
        <v>182.99</v>
      </c>
      <c r="N85">
        <v>702.8</v>
      </c>
      <c r="O85">
        <v>0</v>
      </c>
      <c r="P85">
        <v>702.8</v>
      </c>
      <c r="Q85">
        <v>1553.71</v>
      </c>
      <c r="R85">
        <v>1553.71</v>
      </c>
      <c r="S85">
        <v>-850.91</v>
      </c>
      <c r="T85">
        <v>1976.8</v>
      </c>
      <c r="U85">
        <v>383.61</v>
      </c>
      <c r="V85">
        <v>2360.41</v>
      </c>
      <c r="W85">
        <v>2839.48</v>
      </c>
      <c r="X85">
        <v>2839.48</v>
      </c>
      <c r="Y85">
        <v>-479.06999999999994</v>
      </c>
    </row>
    <row r="86" spans="1:25" x14ac:dyDescent="0.2">
      <c r="A86" s="1" t="s">
        <v>715</v>
      </c>
      <c r="B86">
        <v>12000</v>
      </c>
      <c r="C86">
        <v>0</v>
      </c>
      <c r="D86">
        <v>12000</v>
      </c>
      <c r="E86">
        <v>8758.24</v>
      </c>
      <c r="F86">
        <v>8758.24</v>
      </c>
      <c r="G86">
        <v>3241.76</v>
      </c>
      <c r="H86">
        <v>14930</v>
      </c>
      <c r="I86">
        <v>0</v>
      </c>
      <c r="J86">
        <v>14930</v>
      </c>
      <c r="K86">
        <v>13020.36</v>
      </c>
      <c r="L86">
        <v>13020.36</v>
      </c>
      <c r="M86">
        <v>1909.64</v>
      </c>
      <c r="N86">
        <v>20420</v>
      </c>
      <c r="O86">
        <v>612.67999999999995</v>
      </c>
      <c r="P86">
        <v>21032.68</v>
      </c>
      <c r="Q86">
        <v>21211.07</v>
      </c>
      <c r="R86">
        <v>21211.07</v>
      </c>
      <c r="S86">
        <v>-178.39</v>
      </c>
      <c r="T86">
        <v>47350</v>
      </c>
      <c r="U86">
        <v>612.67999999999995</v>
      </c>
      <c r="V86">
        <v>47962.68</v>
      </c>
      <c r="W86">
        <v>42989.67</v>
      </c>
      <c r="X86">
        <v>42989.67</v>
      </c>
      <c r="Y86">
        <v>4973.01</v>
      </c>
    </row>
    <row r="87" spans="1:25" x14ac:dyDescent="0.2">
      <c r="A87" s="1" t="s">
        <v>714</v>
      </c>
      <c r="B87">
        <v>336</v>
      </c>
      <c r="C87">
        <v>0</v>
      </c>
      <c r="D87">
        <v>336</v>
      </c>
      <c r="E87">
        <v>245.23</v>
      </c>
      <c r="F87">
        <v>245.23</v>
      </c>
      <c r="G87">
        <v>90.77</v>
      </c>
      <c r="H87">
        <v>418.04</v>
      </c>
      <c r="I87">
        <v>0</v>
      </c>
      <c r="J87">
        <v>418.04</v>
      </c>
      <c r="K87">
        <v>364.57</v>
      </c>
      <c r="L87">
        <v>364.57</v>
      </c>
      <c r="M87">
        <v>53.47</v>
      </c>
      <c r="N87">
        <v>2461.16</v>
      </c>
      <c r="O87">
        <v>0</v>
      </c>
      <c r="P87">
        <v>2461.16</v>
      </c>
      <c r="Q87">
        <v>1973.61</v>
      </c>
      <c r="R87">
        <v>1973.61</v>
      </c>
      <c r="S87">
        <v>487.55</v>
      </c>
      <c r="T87">
        <v>3215.2</v>
      </c>
      <c r="U87">
        <v>0</v>
      </c>
      <c r="V87">
        <v>3215.2</v>
      </c>
      <c r="W87">
        <v>2583.41</v>
      </c>
      <c r="X87">
        <v>2583.41</v>
      </c>
      <c r="Y87">
        <v>631.79</v>
      </c>
    </row>
    <row r="88" spans="1:25" x14ac:dyDescent="0.2">
      <c r="A88" s="1" t="s">
        <v>808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57968.4</v>
      </c>
      <c r="O88">
        <v>-612.67999999999995</v>
      </c>
      <c r="P88">
        <v>57355.72</v>
      </c>
      <c r="Q88">
        <v>43686.76</v>
      </c>
      <c r="R88">
        <v>43686.76</v>
      </c>
      <c r="S88">
        <v>13668.96</v>
      </c>
      <c r="T88">
        <v>57968.4</v>
      </c>
      <c r="U88">
        <v>-612.67999999999995</v>
      </c>
      <c r="V88">
        <v>57355.72</v>
      </c>
      <c r="W88">
        <v>43686.76</v>
      </c>
      <c r="X88">
        <v>43686.76</v>
      </c>
      <c r="Y88">
        <v>13668.96</v>
      </c>
    </row>
    <row r="89" spans="1:25" x14ac:dyDescent="0.2">
      <c r="A89" s="1" t="s">
        <v>713</v>
      </c>
      <c r="B89">
        <v>31900</v>
      </c>
      <c r="C89">
        <v>0</v>
      </c>
      <c r="D89">
        <v>31900</v>
      </c>
      <c r="E89">
        <v>31279.34</v>
      </c>
      <c r="F89">
        <v>31279.34</v>
      </c>
      <c r="G89">
        <v>620.66</v>
      </c>
      <c r="H89">
        <v>31900</v>
      </c>
      <c r="I89">
        <v>4145.53</v>
      </c>
      <c r="J89">
        <v>36045.53</v>
      </c>
      <c r="K89">
        <v>34482.080000000002</v>
      </c>
      <c r="L89">
        <v>34482.080000000002</v>
      </c>
      <c r="M89">
        <v>1563.45</v>
      </c>
      <c r="N89">
        <v>35500</v>
      </c>
      <c r="O89">
        <v>0</v>
      </c>
      <c r="P89">
        <v>35500</v>
      </c>
      <c r="Q89">
        <v>33071.919999999998</v>
      </c>
      <c r="R89">
        <v>33173.629999999997</v>
      </c>
      <c r="S89">
        <v>2326.37</v>
      </c>
      <c r="T89">
        <v>99300</v>
      </c>
      <c r="U89">
        <v>4145.53</v>
      </c>
      <c r="V89">
        <v>103445.53</v>
      </c>
      <c r="W89">
        <v>98833.34</v>
      </c>
      <c r="X89">
        <v>98935.049999999988</v>
      </c>
      <c r="Y89">
        <v>4510.4799999999996</v>
      </c>
    </row>
    <row r="90" spans="1:25" x14ac:dyDescent="0.2">
      <c r="A90" s="1" t="s">
        <v>712</v>
      </c>
      <c r="B90">
        <v>1449.36</v>
      </c>
      <c r="C90">
        <v>0</v>
      </c>
      <c r="D90">
        <v>1449.36</v>
      </c>
      <c r="E90">
        <v>1279.72</v>
      </c>
      <c r="F90">
        <v>1279.72</v>
      </c>
      <c r="G90">
        <v>169.64</v>
      </c>
      <c r="H90">
        <v>1422.37</v>
      </c>
      <c r="I90">
        <v>152.47</v>
      </c>
      <c r="J90">
        <v>1574.84</v>
      </c>
      <c r="K90">
        <v>1192.1099999999999</v>
      </c>
      <c r="L90">
        <v>1192.1099999999999</v>
      </c>
      <c r="M90">
        <v>382.73</v>
      </c>
      <c r="N90">
        <v>1656.2</v>
      </c>
      <c r="O90">
        <v>0</v>
      </c>
      <c r="P90">
        <v>1656.2</v>
      </c>
      <c r="Q90">
        <v>8959.5</v>
      </c>
      <c r="R90">
        <v>8959.5</v>
      </c>
      <c r="S90">
        <v>-7303.3</v>
      </c>
      <c r="T90">
        <v>4527.9299999999994</v>
      </c>
      <c r="U90">
        <v>152.47</v>
      </c>
      <c r="V90">
        <v>4680.3999999999996</v>
      </c>
      <c r="W90">
        <v>11431.33</v>
      </c>
      <c r="X90">
        <v>11431.33</v>
      </c>
      <c r="Y90">
        <v>-6750.93</v>
      </c>
    </row>
    <row r="91" spans="1:25" x14ac:dyDescent="0.2">
      <c r="A91" s="1" t="s">
        <v>711</v>
      </c>
      <c r="B91">
        <v>19863</v>
      </c>
      <c r="C91">
        <v>0</v>
      </c>
      <c r="D91">
        <v>19863</v>
      </c>
      <c r="E91">
        <v>14424.92</v>
      </c>
      <c r="F91">
        <v>14424.92</v>
      </c>
      <c r="G91">
        <v>5438.08</v>
      </c>
      <c r="H91">
        <v>18899</v>
      </c>
      <c r="I91">
        <v>-4000</v>
      </c>
      <c r="J91">
        <v>14899</v>
      </c>
      <c r="K91">
        <v>8093.29</v>
      </c>
      <c r="L91">
        <v>8093.29</v>
      </c>
      <c r="M91">
        <v>6805.71</v>
      </c>
      <c r="N91">
        <v>23650</v>
      </c>
      <c r="O91">
        <v>0</v>
      </c>
      <c r="P91">
        <v>23650</v>
      </c>
      <c r="Q91">
        <v>13560.25</v>
      </c>
      <c r="R91">
        <v>13560.25</v>
      </c>
      <c r="S91">
        <v>10089.75</v>
      </c>
      <c r="T91">
        <v>62412</v>
      </c>
      <c r="U91">
        <v>-4000</v>
      </c>
      <c r="V91">
        <v>58412</v>
      </c>
      <c r="W91">
        <v>36078.46</v>
      </c>
      <c r="X91">
        <v>36078.46</v>
      </c>
      <c r="Y91">
        <v>22333.54</v>
      </c>
    </row>
    <row r="92" spans="1:25" x14ac:dyDescent="0.2">
      <c r="A92" s="1" t="s">
        <v>710</v>
      </c>
      <c r="B92">
        <v>4000</v>
      </c>
      <c r="C92">
        <v>0</v>
      </c>
      <c r="D92">
        <v>4000</v>
      </c>
      <c r="E92">
        <v>2156.1799999999998</v>
      </c>
      <c r="F92">
        <v>2156.1799999999998</v>
      </c>
      <c r="G92">
        <v>1843.82</v>
      </c>
      <c r="H92">
        <v>7000</v>
      </c>
      <c r="I92">
        <v>-2918.29</v>
      </c>
      <c r="J92">
        <v>4081.71</v>
      </c>
      <c r="K92">
        <v>0</v>
      </c>
      <c r="L92">
        <v>0</v>
      </c>
      <c r="M92">
        <v>4081.71</v>
      </c>
      <c r="N92">
        <v>5790.09</v>
      </c>
      <c r="O92">
        <v>0</v>
      </c>
      <c r="P92">
        <v>5790.09</v>
      </c>
      <c r="Q92">
        <v>2352.83</v>
      </c>
      <c r="R92">
        <v>2352.83</v>
      </c>
      <c r="S92">
        <v>3437.26</v>
      </c>
      <c r="T92">
        <v>16790.09</v>
      </c>
      <c r="U92">
        <v>-2918.29</v>
      </c>
      <c r="V92">
        <v>13871.8</v>
      </c>
      <c r="W92">
        <v>4509.01</v>
      </c>
      <c r="X92">
        <v>4509.01</v>
      </c>
      <c r="Y92">
        <v>9362.7900000000009</v>
      </c>
    </row>
    <row r="93" spans="1:25" x14ac:dyDescent="0.2">
      <c r="A93" s="1" t="s">
        <v>709</v>
      </c>
      <c r="B93">
        <v>112</v>
      </c>
      <c r="C93">
        <v>0</v>
      </c>
      <c r="D93">
        <v>112</v>
      </c>
      <c r="E93">
        <v>60.36</v>
      </c>
      <c r="F93">
        <v>60.36</v>
      </c>
      <c r="G93">
        <v>51.64</v>
      </c>
      <c r="H93">
        <v>196</v>
      </c>
      <c r="I93">
        <v>-81.709999999999994</v>
      </c>
      <c r="J93">
        <v>114.29</v>
      </c>
      <c r="K93">
        <v>0</v>
      </c>
      <c r="L93">
        <v>0</v>
      </c>
      <c r="M93">
        <v>114.29</v>
      </c>
      <c r="N93">
        <v>162.12</v>
      </c>
      <c r="O93">
        <v>0</v>
      </c>
      <c r="P93">
        <v>162.12</v>
      </c>
      <c r="Q93">
        <v>3503.14</v>
      </c>
      <c r="R93">
        <v>3503.14</v>
      </c>
      <c r="S93">
        <v>-3341.02</v>
      </c>
      <c r="T93">
        <v>470.12</v>
      </c>
      <c r="U93">
        <v>-81.709999999999994</v>
      </c>
      <c r="V93">
        <v>388.41</v>
      </c>
      <c r="W93">
        <v>3563.5</v>
      </c>
      <c r="X93">
        <v>3563.5</v>
      </c>
      <c r="Y93">
        <v>-3175.09</v>
      </c>
    </row>
    <row r="94" spans="1:25" x14ac:dyDescent="0.2">
      <c r="A94" s="1" t="s">
        <v>708</v>
      </c>
      <c r="B94">
        <v>9150</v>
      </c>
      <c r="C94">
        <v>0</v>
      </c>
      <c r="D94">
        <v>9150</v>
      </c>
      <c r="E94">
        <v>1970.69</v>
      </c>
      <c r="F94">
        <v>1970.69</v>
      </c>
      <c r="G94">
        <v>7179.31</v>
      </c>
      <c r="H94">
        <v>9650</v>
      </c>
      <c r="I94">
        <v>0</v>
      </c>
      <c r="J94">
        <v>9650</v>
      </c>
      <c r="K94">
        <v>5847.87</v>
      </c>
      <c r="L94">
        <v>5847.87</v>
      </c>
      <c r="M94">
        <v>3802.13</v>
      </c>
      <c r="N94">
        <v>8550</v>
      </c>
      <c r="O94">
        <v>0</v>
      </c>
      <c r="P94">
        <v>8550</v>
      </c>
      <c r="Q94">
        <v>7783.87</v>
      </c>
      <c r="R94">
        <v>7783.87</v>
      </c>
      <c r="S94">
        <v>766.13</v>
      </c>
      <c r="T94">
        <v>27350</v>
      </c>
      <c r="U94">
        <v>0</v>
      </c>
      <c r="V94">
        <v>27350</v>
      </c>
      <c r="W94">
        <v>15602.43</v>
      </c>
      <c r="X94">
        <v>15602.43</v>
      </c>
      <c r="Y94">
        <v>11747.57</v>
      </c>
    </row>
    <row r="95" spans="1:25" x14ac:dyDescent="0.2">
      <c r="A95" s="1" t="s">
        <v>707</v>
      </c>
      <c r="B95">
        <v>256.2</v>
      </c>
      <c r="C95">
        <v>0</v>
      </c>
      <c r="D95">
        <v>256.2</v>
      </c>
      <c r="E95">
        <v>55.18</v>
      </c>
      <c r="F95">
        <v>55.18</v>
      </c>
      <c r="G95">
        <v>201.02</v>
      </c>
      <c r="H95">
        <v>270.2</v>
      </c>
      <c r="I95">
        <v>0</v>
      </c>
      <c r="J95">
        <v>270.2</v>
      </c>
      <c r="K95">
        <v>163.74</v>
      </c>
      <c r="L95">
        <v>163.74</v>
      </c>
      <c r="M95">
        <v>106.46</v>
      </c>
      <c r="N95">
        <v>239.4</v>
      </c>
      <c r="O95">
        <v>0</v>
      </c>
      <c r="P95">
        <v>239.4</v>
      </c>
      <c r="Q95">
        <v>817.96</v>
      </c>
      <c r="R95">
        <v>817.96</v>
      </c>
      <c r="S95">
        <v>-578.55999999999995</v>
      </c>
      <c r="T95">
        <v>765.8</v>
      </c>
      <c r="U95">
        <v>0</v>
      </c>
      <c r="V95">
        <v>765.8</v>
      </c>
      <c r="W95">
        <v>1036.8800000000001</v>
      </c>
      <c r="X95">
        <v>1036.8800000000001</v>
      </c>
      <c r="Y95">
        <v>-271.07999999999993</v>
      </c>
    </row>
    <row r="96" spans="1:25" x14ac:dyDescent="0.2">
      <c r="A96" s="1" t="s">
        <v>706</v>
      </c>
      <c r="B96">
        <v>15000</v>
      </c>
      <c r="C96">
        <v>0</v>
      </c>
      <c r="D96">
        <v>15000</v>
      </c>
      <c r="E96">
        <v>7795.24</v>
      </c>
      <c r="F96">
        <v>7795.24</v>
      </c>
      <c r="G96">
        <v>7204.76</v>
      </c>
      <c r="H96">
        <v>15000</v>
      </c>
      <c r="I96">
        <v>0</v>
      </c>
      <c r="J96">
        <v>15000</v>
      </c>
      <c r="K96">
        <v>7172.58</v>
      </c>
      <c r="L96">
        <v>7172.58</v>
      </c>
      <c r="M96">
        <v>7827.42</v>
      </c>
      <c r="N96">
        <v>15000</v>
      </c>
      <c r="O96">
        <v>0</v>
      </c>
      <c r="P96">
        <v>15000</v>
      </c>
      <c r="Q96">
        <v>6652.3</v>
      </c>
      <c r="R96">
        <v>6652.3</v>
      </c>
      <c r="S96">
        <v>8347.7000000000007</v>
      </c>
      <c r="T96">
        <v>45000</v>
      </c>
      <c r="U96">
        <v>0</v>
      </c>
      <c r="V96">
        <v>45000</v>
      </c>
      <c r="W96">
        <v>21620.12</v>
      </c>
      <c r="X96">
        <v>21620.12</v>
      </c>
      <c r="Y96">
        <v>23379.88</v>
      </c>
    </row>
    <row r="97" spans="1:25" x14ac:dyDescent="0.2">
      <c r="A97" s="1" t="s">
        <v>705</v>
      </c>
      <c r="B97">
        <v>420</v>
      </c>
      <c r="C97">
        <v>0</v>
      </c>
      <c r="D97">
        <v>420</v>
      </c>
      <c r="E97">
        <v>218.28</v>
      </c>
      <c r="F97">
        <v>218.28</v>
      </c>
      <c r="G97">
        <v>201.72</v>
      </c>
      <c r="H97">
        <v>420</v>
      </c>
      <c r="I97">
        <v>0</v>
      </c>
      <c r="J97">
        <v>420</v>
      </c>
      <c r="K97">
        <v>200.83</v>
      </c>
      <c r="L97">
        <v>200.83</v>
      </c>
      <c r="M97">
        <v>219.17</v>
      </c>
      <c r="N97">
        <v>420</v>
      </c>
      <c r="O97">
        <v>0</v>
      </c>
      <c r="P97">
        <v>420</v>
      </c>
      <c r="Q97">
        <v>186.27</v>
      </c>
      <c r="R97">
        <v>186.27</v>
      </c>
      <c r="S97">
        <v>233.73</v>
      </c>
      <c r="T97">
        <v>1260</v>
      </c>
      <c r="U97">
        <v>0</v>
      </c>
      <c r="V97">
        <v>1260</v>
      </c>
      <c r="W97">
        <v>605.38</v>
      </c>
      <c r="X97">
        <v>605.38</v>
      </c>
      <c r="Y97">
        <v>654.62</v>
      </c>
    </row>
    <row r="98" spans="1:25" x14ac:dyDescent="0.2">
      <c r="A98" s="1" t="s">
        <v>704</v>
      </c>
      <c r="B98">
        <v>24800</v>
      </c>
      <c r="C98">
        <v>0</v>
      </c>
      <c r="D98">
        <v>24800</v>
      </c>
      <c r="E98">
        <v>10866.5</v>
      </c>
      <c r="F98">
        <v>10866.5</v>
      </c>
      <c r="G98">
        <v>13933.5</v>
      </c>
      <c r="H98">
        <v>27000</v>
      </c>
      <c r="I98">
        <v>-5836.58</v>
      </c>
      <c r="J98">
        <v>21163.42</v>
      </c>
      <c r="K98">
        <v>14861.05</v>
      </c>
      <c r="L98">
        <v>14861.05</v>
      </c>
      <c r="M98">
        <v>6302.37</v>
      </c>
      <c r="N98">
        <v>22000</v>
      </c>
      <c r="O98">
        <v>0</v>
      </c>
      <c r="P98">
        <v>22000</v>
      </c>
      <c r="Q98">
        <v>16372.84</v>
      </c>
      <c r="R98">
        <v>16372.84</v>
      </c>
      <c r="S98">
        <v>5627.16</v>
      </c>
      <c r="T98">
        <v>73800</v>
      </c>
      <c r="U98">
        <v>-5836.58</v>
      </c>
      <c r="V98">
        <v>67963.42</v>
      </c>
      <c r="W98">
        <v>42100.39</v>
      </c>
      <c r="X98">
        <v>42100.39</v>
      </c>
      <c r="Y98">
        <v>25863.03</v>
      </c>
    </row>
    <row r="99" spans="1:25" x14ac:dyDescent="0.2">
      <c r="A99" s="1" t="s">
        <v>703</v>
      </c>
      <c r="B99">
        <v>694.4</v>
      </c>
      <c r="C99">
        <v>0</v>
      </c>
      <c r="D99">
        <v>694.4</v>
      </c>
      <c r="E99">
        <v>304.24</v>
      </c>
      <c r="F99">
        <v>304.24</v>
      </c>
      <c r="G99">
        <v>390.16</v>
      </c>
      <c r="H99">
        <v>756</v>
      </c>
      <c r="I99">
        <v>-163.41999999999999</v>
      </c>
      <c r="J99">
        <v>592.58000000000004</v>
      </c>
      <c r="K99">
        <v>416.11</v>
      </c>
      <c r="L99">
        <v>416.11</v>
      </c>
      <c r="M99">
        <v>176.47</v>
      </c>
      <c r="N99">
        <v>616</v>
      </c>
      <c r="O99">
        <v>0</v>
      </c>
      <c r="P99">
        <v>616</v>
      </c>
      <c r="Q99">
        <v>958.43</v>
      </c>
      <c r="R99">
        <v>958.43</v>
      </c>
      <c r="S99">
        <v>-342.43</v>
      </c>
      <c r="T99">
        <v>2066.4</v>
      </c>
      <c r="U99">
        <v>-163.41999999999999</v>
      </c>
      <c r="V99">
        <v>1902.98</v>
      </c>
      <c r="W99">
        <v>1678.78</v>
      </c>
      <c r="X99">
        <v>1678.78</v>
      </c>
      <c r="Y99">
        <v>224.2</v>
      </c>
    </row>
    <row r="100" spans="1:25" x14ac:dyDescent="0.2">
      <c r="A100" s="1" t="s">
        <v>702</v>
      </c>
      <c r="B100">
        <v>750</v>
      </c>
      <c r="C100">
        <v>0</v>
      </c>
      <c r="D100">
        <v>750</v>
      </c>
      <c r="E100">
        <v>181</v>
      </c>
      <c r="F100">
        <v>181</v>
      </c>
      <c r="G100">
        <v>569</v>
      </c>
      <c r="H100">
        <v>750</v>
      </c>
      <c r="I100">
        <v>0</v>
      </c>
      <c r="J100">
        <v>750</v>
      </c>
      <c r="K100">
        <v>226.25</v>
      </c>
      <c r="L100">
        <v>426.25</v>
      </c>
      <c r="M100">
        <v>323.75</v>
      </c>
      <c r="N100">
        <v>750</v>
      </c>
      <c r="O100">
        <v>0</v>
      </c>
      <c r="P100">
        <v>750</v>
      </c>
      <c r="Q100">
        <v>300.92</v>
      </c>
      <c r="R100">
        <v>300.92</v>
      </c>
      <c r="S100">
        <v>449.08</v>
      </c>
      <c r="T100">
        <v>2250</v>
      </c>
      <c r="U100">
        <v>0</v>
      </c>
      <c r="V100">
        <v>2250</v>
      </c>
      <c r="W100">
        <v>708.17000000000007</v>
      </c>
      <c r="X100">
        <v>908.17000000000007</v>
      </c>
      <c r="Y100">
        <v>1341.83</v>
      </c>
    </row>
    <row r="101" spans="1:25" x14ac:dyDescent="0.2">
      <c r="A101" s="1" t="s">
        <v>701</v>
      </c>
      <c r="B101">
        <v>2450.14</v>
      </c>
      <c r="C101">
        <v>0</v>
      </c>
      <c r="D101">
        <v>2450.14</v>
      </c>
      <c r="E101">
        <v>1884.61</v>
      </c>
      <c r="F101">
        <v>1884.61</v>
      </c>
      <c r="G101">
        <v>565.53</v>
      </c>
      <c r="H101">
        <v>2450.14</v>
      </c>
      <c r="I101">
        <v>0</v>
      </c>
      <c r="J101">
        <v>2450.14</v>
      </c>
      <c r="K101">
        <v>1710.79</v>
      </c>
      <c r="L101">
        <v>1710.79</v>
      </c>
      <c r="M101">
        <v>739.35</v>
      </c>
      <c r="N101">
        <v>2704.38</v>
      </c>
      <c r="O101">
        <v>0</v>
      </c>
      <c r="P101">
        <v>2704.38</v>
      </c>
      <c r="Q101">
        <v>47592.47</v>
      </c>
      <c r="R101">
        <v>47592.47</v>
      </c>
      <c r="S101">
        <v>-44888.09</v>
      </c>
      <c r="T101">
        <v>7604.66</v>
      </c>
      <c r="U101">
        <v>0</v>
      </c>
      <c r="V101">
        <v>7604.66</v>
      </c>
      <c r="W101">
        <v>51187.87</v>
      </c>
      <c r="X101">
        <v>51187.87</v>
      </c>
      <c r="Y101">
        <v>-43583.21</v>
      </c>
    </row>
    <row r="102" spans="1:25" x14ac:dyDescent="0.2">
      <c r="A102" s="1" t="s">
        <v>700</v>
      </c>
      <c r="B102">
        <v>86755</v>
      </c>
      <c r="C102">
        <v>0</v>
      </c>
      <c r="D102">
        <v>86755</v>
      </c>
      <c r="E102">
        <v>67126.080000000002</v>
      </c>
      <c r="F102">
        <v>67126.080000000002</v>
      </c>
      <c r="G102">
        <v>19628.919999999998</v>
      </c>
      <c r="H102">
        <v>86755</v>
      </c>
      <c r="I102">
        <v>0</v>
      </c>
      <c r="J102">
        <v>86755</v>
      </c>
      <c r="K102">
        <v>60873.16</v>
      </c>
      <c r="L102">
        <v>60873.16</v>
      </c>
      <c r="M102">
        <v>25881.84</v>
      </c>
      <c r="N102">
        <v>95835</v>
      </c>
      <c r="O102">
        <v>0</v>
      </c>
      <c r="P102">
        <v>95835</v>
      </c>
      <c r="Q102">
        <v>39924.97</v>
      </c>
      <c r="R102">
        <v>39924.97</v>
      </c>
      <c r="S102">
        <v>55910.03</v>
      </c>
      <c r="T102">
        <v>269345</v>
      </c>
      <c r="U102">
        <v>0</v>
      </c>
      <c r="V102">
        <v>269345</v>
      </c>
      <c r="W102">
        <v>167924.21000000002</v>
      </c>
      <c r="X102">
        <v>167924.21000000002</v>
      </c>
      <c r="Y102">
        <v>101420.79</v>
      </c>
    </row>
    <row r="103" spans="1:25" x14ac:dyDescent="0.2">
      <c r="A103" s="1" t="s">
        <v>699</v>
      </c>
      <c r="B103">
        <v>400</v>
      </c>
      <c r="C103">
        <v>0</v>
      </c>
      <c r="D103">
        <v>400</v>
      </c>
      <c r="E103">
        <v>407.25</v>
      </c>
      <c r="F103">
        <v>407.25</v>
      </c>
      <c r="G103">
        <v>-7.25</v>
      </c>
      <c r="H103">
        <v>400</v>
      </c>
      <c r="I103">
        <v>200</v>
      </c>
      <c r="J103">
        <v>600</v>
      </c>
      <c r="K103">
        <v>553.4</v>
      </c>
      <c r="L103">
        <v>553.4</v>
      </c>
      <c r="M103">
        <v>46.6</v>
      </c>
      <c r="N103">
        <v>1500</v>
      </c>
      <c r="O103">
        <v>0</v>
      </c>
      <c r="P103">
        <v>1500</v>
      </c>
      <c r="Q103">
        <v>664.92</v>
      </c>
      <c r="R103">
        <v>664.92</v>
      </c>
      <c r="S103">
        <v>835.08</v>
      </c>
      <c r="T103">
        <v>2300</v>
      </c>
      <c r="U103">
        <v>200</v>
      </c>
      <c r="V103">
        <v>2500</v>
      </c>
      <c r="W103">
        <v>1625.57</v>
      </c>
      <c r="X103">
        <v>1625.57</v>
      </c>
      <c r="Y103">
        <v>874.43000000000006</v>
      </c>
    </row>
    <row r="104" spans="1:25" x14ac:dyDescent="0.2">
      <c r="A104" s="1" t="s">
        <v>698</v>
      </c>
      <c r="B104">
        <v>3248.62</v>
      </c>
      <c r="C104">
        <v>0</v>
      </c>
      <c r="D104">
        <v>3248.62</v>
      </c>
      <c r="E104">
        <v>1985.38</v>
      </c>
      <c r="F104">
        <v>1985.38</v>
      </c>
      <c r="G104">
        <v>1263.24</v>
      </c>
      <c r="H104">
        <v>3219.5</v>
      </c>
      <c r="I104">
        <v>-420</v>
      </c>
      <c r="J104">
        <v>2799.5</v>
      </c>
      <c r="K104">
        <v>2313.16</v>
      </c>
      <c r="L104">
        <v>2313.16</v>
      </c>
      <c r="M104">
        <v>486.34</v>
      </c>
      <c r="N104">
        <v>3486.45</v>
      </c>
      <c r="O104">
        <v>0</v>
      </c>
      <c r="P104">
        <v>3486.45</v>
      </c>
      <c r="Q104">
        <v>36473.21</v>
      </c>
      <c r="R104">
        <v>36473.21</v>
      </c>
      <c r="S104">
        <v>-32986.76</v>
      </c>
      <c r="T104">
        <v>9954.57</v>
      </c>
      <c r="U104">
        <v>-420</v>
      </c>
      <c r="V104">
        <v>9534.57</v>
      </c>
      <c r="W104">
        <v>40771.75</v>
      </c>
      <c r="X104">
        <v>40771.75</v>
      </c>
      <c r="Y104">
        <v>-31237.18</v>
      </c>
    </row>
    <row r="105" spans="1:25" x14ac:dyDescent="0.2">
      <c r="A105" s="1" t="s">
        <v>697</v>
      </c>
      <c r="B105">
        <v>115622</v>
      </c>
      <c r="C105">
        <v>0</v>
      </c>
      <c r="D105">
        <v>115622</v>
      </c>
      <c r="E105">
        <v>70498.8</v>
      </c>
      <c r="F105">
        <v>70498.8</v>
      </c>
      <c r="G105">
        <v>45123.199999999997</v>
      </c>
      <c r="H105">
        <v>114582</v>
      </c>
      <c r="I105">
        <v>-15200</v>
      </c>
      <c r="J105">
        <v>99382</v>
      </c>
      <c r="K105">
        <v>82059.179999999993</v>
      </c>
      <c r="L105">
        <v>82059.179999999993</v>
      </c>
      <c r="M105">
        <v>17322.82</v>
      </c>
      <c r="N105">
        <v>123016</v>
      </c>
      <c r="O105">
        <v>0</v>
      </c>
      <c r="P105">
        <v>123016</v>
      </c>
      <c r="Q105">
        <v>83307.27</v>
      </c>
      <c r="R105">
        <v>83307.27</v>
      </c>
      <c r="S105">
        <v>39708.730000000003</v>
      </c>
      <c r="T105">
        <v>353220</v>
      </c>
      <c r="U105">
        <v>-15200</v>
      </c>
      <c r="V105">
        <v>338020</v>
      </c>
      <c r="W105">
        <v>235865.25</v>
      </c>
      <c r="X105">
        <v>235865.25</v>
      </c>
      <c r="Y105">
        <v>102154.75</v>
      </c>
    </row>
    <row r="106" spans="1:25" x14ac:dyDescent="0.2">
      <c r="A106" s="1" t="s">
        <v>696</v>
      </c>
      <c r="B106">
        <v>8000</v>
      </c>
      <c r="C106">
        <v>0</v>
      </c>
      <c r="D106">
        <v>8000</v>
      </c>
      <c r="E106">
        <v>6669.03</v>
      </c>
      <c r="F106">
        <v>6669.03</v>
      </c>
      <c r="G106">
        <v>1330.97</v>
      </c>
      <c r="H106">
        <v>8000</v>
      </c>
      <c r="I106">
        <v>15.89</v>
      </c>
      <c r="J106">
        <v>8015.89</v>
      </c>
      <c r="K106">
        <v>7998.26</v>
      </c>
      <c r="L106">
        <v>7998.26</v>
      </c>
      <c r="M106">
        <v>17.63</v>
      </c>
      <c r="N106">
        <v>8000</v>
      </c>
      <c r="O106">
        <v>0</v>
      </c>
      <c r="P106">
        <v>8000</v>
      </c>
      <c r="Q106">
        <v>7437.14</v>
      </c>
      <c r="R106">
        <v>7437.14</v>
      </c>
      <c r="S106">
        <v>562.86</v>
      </c>
      <c r="T106">
        <v>24000</v>
      </c>
      <c r="U106">
        <v>15.89</v>
      </c>
      <c r="V106">
        <v>24015.89</v>
      </c>
      <c r="W106">
        <v>22104.43</v>
      </c>
      <c r="X106">
        <v>22104.43</v>
      </c>
      <c r="Y106">
        <v>1911.46</v>
      </c>
    </row>
    <row r="107" spans="1:25" x14ac:dyDescent="0.2">
      <c r="A107" s="1" t="s">
        <v>695</v>
      </c>
      <c r="B107">
        <v>224</v>
      </c>
      <c r="C107">
        <v>0</v>
      </c>
      <c r="D107">
        <v>224</v>
      </c>
      <c r="E107">
        <v>186.73</v>
      </c>
      <c r="F107">
        <v>186.73</v>
      </c>
      <c r="G107">
        <v>37.270000000000003</v>
      </c>
      <c r="H107">
        <v>224</v>
      </c>
      <c r="I107">
        <v>0</v>
      </c>
      <c r="J107">
        <v>224</v>
      </c>
      <c r="K107">
        <v>223.95</v>
      </c>
      <c r="L107">
        <v>223.95</v>
      </c>
      <c r="M107">
        <v>0.05</v>
      </c>
      <c r="N107">
        <v>224</v>
      </c>
      <c r="O107">
        <v>0</v>
      </c>
      <c r="P107">
        <v>224</v>
      </c>
      <c r="Q107">
        <v>208.24</v>
      </c>
      <c r="R107">
        <v>208.24</v>
      </c>
      <c r="S107">
        <v>15.76</v>
      </c>
      <c r="T107">
        <v>672</v>
      </c>
      <c r="U107">
        <v>0</v>
      </c>
      <c r="V107">
        <v>672</v>
      </c>
      <c r="W107">
        <v>618.91999999999996</v>
      </c>
      <c r="X107">
        <v>618.91999999999996</v>
      </c>
      <c r="Y107">
        <v>53.08</v>
      </c>
    </row>
    <row r="108" spans="1:25" x14ac:dyDescent="0.2">
      <c r="A108" s="1" t="s">
        <v>694</v>
      </c>
      <c r="B108">
        <v>47500</v>
      </c>
      <c r="C108">
        <v>-21860</v>
      </c>
      <c r="D108">
        <v>25640</v>
      </c>
      <c r="E108">
        <v>5670.87</v>
      </c>
      <c r="F108">
        <v>5670.87</v>
      </c>
      <c r="G108">
        <v>19969.13</v>
      </c>
      <c r="H108">
        <v>46500</v>
      </c>
      <c r="I108">
        <v>0</v>
      </c>
      <c r="J108">
        <v>46500</v>
      </c>
      <c r="K108">
        <v>32360.05</v>
      </c>
      <c r="L108">
        <v>32360.05</v>
      </c>
      <c r="M108">
        <v>14139.95</v>
      </c>
      <c r="N108">
        <v>32500</v>
      </c>
      <c r="O108">
        <v>0</v>
      </c>
      <c r="P108">
        <v>32500</v>
      </c>
      <c r="Q108">
        <v>16150.42</v>
      </c>
      <c r="R108">
        <v>16150.42</v>
      </c>
      <c r="S108">
        <v>16349.58</v>
      </c>
      <c r="T108">
        <v>126500</v>
      </c>
      <c r="U108">
        <v>-21860</v>
      </c>
      <c r="V108">
        <v>104640</v>
      </c>
      <c r="W108">
        <v>54181.34</v>
      </c>
      <c r="X108">
        <v>54181.34</v>
      </c>
      <c r="Y108">
        <v>50458.66</v>
      </c>
    </row>
    <row r="109" spans="1:25" x14ac:dyDescent="0.2">
      <c r="A109" s="1" t="s">
        <v>693</v>
      </c>
      <c r="B109">
        <v>3423.28</v>
      </c>
      <c r="C109">
        <v>-612.08000000000004</v>
      </c>
      <c r="D109">
        <v>2811.2</v>
      </c>
      <c r="E109">
        <v>784.48</v>
      </c>
      <c r="F109">
        <v>784.48</v>
      </c>
      <c r="G109">
        <v>2026.72</v>
      </c>
      <c r="H109">
        <v>3206.95</v>
      </c>
      <c r="I109">
        <v>-420</v>
      </c>
      <c r="J109">
        <v>2786.95</v>
      </c>
      <c r="K109">
        <v>1754.3</v>
      </c>
      <c r="L109">
        <v>1754.3</v>
      </c>
      <c r="M109">
        <v>1032.6500000000001</v>
      </c>
      <c r="N109">
        <v>2770.26</v>
      </c>
      <c r="O109">
        <v>0</v>
      </c>
      <c r="P109">
        <v>2770.26</v>
      </c>
      <c r="Q109">
        <v>18784.400000000001</v>
      </c>
      <c r="R109">
        <v>18784.400000000001</v>
      </c>
      <c r="S109">
        <v>-16014.14</v>
      </c>
      <c r="T109">
        <v>9400.49</v>
      </c>
      <c r="U109">
        <v>-1032.08</v>
      </c>
      <c r="V109">
        <v>8368.41</v>
      </c>
      <c r="W109">
        <v>21323.18</v>
      </c>
      <c r="X109">
        <v>21323.18</v>
      </c>
      <c r="Y109">
        <v>-12954.77</v>
      </c>
    </row>
    <row r="110" spans="1:25" x14ac:dyDescent="0.2">
      <c r="A110" s="1" t="s">
        <v>692</v>
      </c>
      <c r="B110">
        <v>74760</v>
      </c>
      <c r="C110">
        <v>0</v>
      </c>
      <c r="D110">
        <v>74760</v>
      </c>
      <c r="E110">
        <v>22345.16</v>
      </c>
      <c r="F110">
        <v>22345.16</v>
      </c>
      <c r="G110">
        <v>52414.84</v>
      </c>
      <c r="H110">
        <v>68034</v>
      </c>
      <c r="I110">
        <v>-15000</v>
      </c>
      <c r="J110">
        <v>53034</v>
      </c>
      <c r="K110">
        <v>30293.46</v>
      </c>
      <c r="L110">
        <v>30293.46</v>
      </c>
      <c r="M110">
        <v>22740.54</v>
      </c>
      <c r="N110">
        <v>66438</v>
      </c>
      <c r="O110">
        <v>0</v>
      </c>
      <c r="P110">
        <v>66438</v>
      </c>
      <c r="Q110">
        <v>42601.32</v>
      </c>
      <c r="R110">
        <v>42601.32</v>
      </c>
      <c r="S110">
        <v>23836.68</v>
      </c>
      <c r="T110">
        <v>209232</v>
      </c>
      <c r="U110">
        <v>-15000</v>
      </c>
      <c r="V110">
        <v>194232</v>
      </c>
      <c r="W110">
        <v>95239.94</v>
      </c>
      <c r="X110">
        <v>95239.94</v>
      </c>
      <c r="Y110">
        <v>98992.06</v>
      </c>
    </row>
    <row r="111" spans="1:25" x14ac:dyDescent="0.2">
      <c r="A111" s="1" t="s">
        <v>691</v>
      </c>
      <c r="B111">
        <v>3400</v>
      </c>
      <c r="C111">
        <v>0</v>
      </c>
      <c r="D111">
        <v>3400</v>
      </c>
      <c r="E111">
        <v>2285.59</v>
      </c>
      <c r="F111">
        <v>2285.59</v>
      </c>
      <c r="G111">
        <v>1114.4100000000001</v>
      </c>
      <c r="H111">
        <v>2300</v>
      </c>
      <c r="I111">
        <v>0</v>
      </c>
      <c r="J111">
        <v>2300</v>
      </c>
      <c r="K111">
        <v>1391.37</v>
      </c>
      <c r="L111">
        <v>1491.37</v>
      </c>
      <c r="M111">
        <v>808.63</v>
      </c>
      <c r="N111">
        <v>2300</v>
      </c>
      <c r="O111">
        <v>0</v>
      </c>
      <c r="P111">
        <v>2300</v>
      </c>
      <c r="Q111">
        <v>978.4</v>
      </c>
      <c r="R111">
        <v>878.4</v>
      </c>
      <c r="S111">
        <v>1421.6</v>
      </c>
      <c r="T111">
        <v>8000</v>
      </c>
      <c r="U111">
        <v>0</v>
      </c>
      <c r="V111">
        <v>8000</v>
      </c>
      <c r="W111">
        <v>4655.3599999999997</v>
      </c>
      <c r="X111">
        <v>4655.3599999999997</v>
      </c>
      <c r="Y111">
        <v>3344.64</v>
      </c>
    </row>
    <row r="112" spans="1:25" x14ac:dyDescent="0.2">
      <c r="A112" s="1" t="s">
        <v>690</v>
      </c>
      <c r="B112">
        <v>95.2</v>
      </c>
      <c r="C112">
        <v>0</v>
      </c>
      <c r="D112">
        <v>95.2</v>
      </c>
      <c r="E112">
        <v>64</v>
      </c>
      <c r="F112">
        <v>64</v>
      </c>
      <c r="G112">
        <v>31.2</v>
      </c>
      <c r="H112">
        <v>64.400000000000006</v>
      </c>
      <c r="I112">
        <v>0</v>
      </c>
      <c r="J112">
        <v>64.400000000000006</v>
      </c>
      <c r="K112">
        <v>38.96</v>
      </c>
      <c r="L112">
        <v>38.96</v>
      </c>
      <c r="M112">
        <v>25.44</v>
      </c>
      <c r="N112">
        <v>64.400000000000006</v>
      </c>
      <c r="O112">
        <v>0</v>
      </c>
      <c r="P112">
        <v>64.400000000000006</v>
      </c>
      <c r="Q112">
        <v>27.4</v>
      </c>
      <c r="R112">
        <v>27.4</v>
      </c>
      <c r="S112">
        <v>37</v>
      </c>
      <c r="T112">
        <v>224.00000000000003</v>
      </c>
      <c r="U112">
        <v>0</v>
      </c>
      <c r="V112">
        <v>224.00000000000003</v>
      </c>
      <c r="W112">
        <v>130.36000000000001</v>
      </c>
      <c r="X112">
        <v>130.36000000000001</v>
      </c>
      <c r="Y112">
        <v>93.64</v>
      </c>
    </row>
    <row r="113" spans="1:25" x14ac:dyDescent="0.2">
      <c r="A113" s="1" t="s">
        <v>689</v>
      </c>
      <c r="B113">
        <v>30000</v>
      </c>
      <c r="C113">
        <v>0</v>
      </c>
      <c r="D113">
        <v>30000</v>
      </c>
      <c r="E113">
        <v>13097.47</v>
      </c>
      <c r="F113">
        <v>13097.47</v>
      </c>
      <c r="G113">
        <v>16902.53</v>
      </c>
      <c r="H113">
        <v>29000</v>
      </c>
      <c r="I113">
        <v>119.92</v>
      </c>
      <c r="J113">
        <v>29119.919999999998</v>
      </c>
      <c r="K113">
        <v>28200.93</v>
      </c>
      <c r="L113">
        <v>28200.93</v>
      </c>
      <c r="M113">
        <v>918.99</v>
      </c>
      <c r="N113">
        <v>25000</v>
      </c>
      <c r="O113">
        <v>0</v>
      </c>
      <c r="P113">
        <v>25000</v>
      </c>
      <c r="Q113">
        <v>22154.11</v>
      </c>
      <c r="R113">
        <v>22154.11</v>
      </c>
      <c r="S113">
        <v>2845.89</v>
      </c>
      <c r="T113">
        <v>84000</v>
      </c>
      <c r="U113">
        <v>119.92</v>
      </c>
      <c r="V113">
        <v>84119.92</v>
      </c>
      <c r="W113">
        <v>63452.51</v>
      </c>
      <c r="X113">
        <v>63452.51</v>
      </c>
      <c r="Y113">
        <v>20667.41</v>
      </c>
    </row>
    <row r="114" spans="1:25" x14ac:dyDescent="0.2">
      <c r="A114" s="1" t="s">
        <v>688</v>
      </c>
      <c r="B114">
        <v>840</v>
      </c>
      <c r="C114">
        <v>0</v>
      </c>
      <c r="D114">
        <v>840</v>
      </c>
      <c r="E114">
        <v>366.73</v>
      </c>
      <c r="F114">
        <v>366.73</v>
      </c>
      <c r="G114">
        <v>473.27</v>
      </c>
      <c r="H114">
        <v>812</v>
      </c>
      <c r="I114">
        <v>0</v>
      </c>
      <c r="J114">
        <v>812</v>
      </c>
      <c r="K114">
        <v>789.63</v>
      </c>
      <c r="L114">
        <v>789.63</v>
      </c>
      <c r="M114">
        <v>22.37</v>
      </c>
      <c r="N114">
        <v>700</v>
      </c>
      <c r="O114">
        <v>0</v>
      </c>
      <c r="P114">
        <v>700</v>
      </c>
      <c r="Q114">
        <v>620.30999999999995</v>
      </c>
      <c r="R114">
        <v>620.30999999999995</v>
      </c>
      <c r="S114">
        <v>79.69</v>
      </c>
      <c r="T114">
        <v>2352</v>
      </c>
      <c r="U114">
        <v>0</v>
      </c>
      <c r="V114">
        <v>2352</v>
      </c>
      <c r="W114">
        <v>1776.67</v>
      </c>
      <c r="X114">
        <v>1776.67</v>
      </c>
      <c r="Y114">
        <v>575.32999999999993</v>
      </c>
    </row>
    <row r="115" spans="1:25" x14ac:dyDescent="0.2">
      <c r="A115" s="1" t="s">
        <v>809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</row>
    <row r="116" spans="1:25" x14ac:dyDescent="0.2">
      <c r="A116" s="1" t="s">
        <v>687</v>
      </c>
      <c r="B116">
        <v>172000</v>
      </c>
      <c r="C116">
        <v>0</v>
      </c>
      <c r="D116">
        <v>172000</v>
      </c>
      <c r="E116">
        <v>85091.98</v>
      </c>
      <c r="F116">
        <v>85091.98</v>
      </c>
      <c r="G116">
        <v>86908.02</v>
      </c>
      <c r="H116">
        <v>174000</v>
      </c>
      <c r="I116">
        <v>0</v>
      </c>
      <c r="J116">
        <v>174000</v>
      </c>
      <c r="K116">
        <v>157037.79999999999</v>
      </c>
      <c r="L116">
        <v>157037.79999999999</v>
      </c>
      <c r="M116">
        <v>16962.2</v>
      </c>
      <c r="N116">
        <v>174000</v>
      </c>
      <c r="O116">
        <v>-1500</v>
      </c>
      <c r="P116">
        <v>172500</v>
      </c>
      <c r="Q116">
        <v>143513.07999999999</v>
      </c>
      <c r="R116">
        <v>149901.91</v>
      </c>
      <c r="S116">
        <v>22598.09</v>
      </c>
      <c r="T116">
        <v>520000</v>
      </c>
      <c r="U116">
        <v>-1500</v>
      </c>
      <c r="V116">
        <v>518500</v>
      </c>
      <c r="W116">
        <v>385642.86</v>
      </c>
      <c r="X116">
        <v>392031.68999999994</v>
      </c>
      <c r="Y116">
        <v>126468.31</v>
      </c>
    </row>
    <row r="117" spans="1:25" x14ac:dyDescent="0.2">
      <c r="A117" s="1" t="s">
        <v>686</v>
      </c>
      <c r="B117">
        <v>4816</v>
      </c>
      <c r="C117">
        <v>0</v>
      </c>
      <c r="D117">
        <v>4816</v>
      </c>
      <c r="E117">
        <v>2382.5700000000002</v>
      </c>
      <c r="F117">
        <v>2382.5700000000002</v>
      </c>
      <c r="G117">
        <v>2433.4299999999998</v>
      </c>
      <c r="H117">
        <v>4872</v>
      </c>
      <c r="I117">
        <v>0</v>
      </c>
      <c r="J117">
        <v>4872</v>
      </c>
      <c r="K117">
        <v>4396.57</v>
      </c>
      <c r="L117">
        <v>4396.57</v>
      </c>
      <c r="M117">
        <v>475.43</v>
      </c>
      <c r="N117">
        <v>4872</v>
      </c>
      <c r="O117">
        <v>0</v>
      </c>
      <c r="P117">
        <v>4872</v>
      </c>
      <c r="Q117">
        <v>4060.38</v>
      </c>
      <c r="R117">
        <v>4060.38</v>
      </c>
      <c r="S117">
        <v>811.62</v>
      </c>
      <c r="T117">
        <v>14560</v>
      </c>
      <c r="U117">
        <v>0</v>
      </c>
      <c r="V117">
        <v>14560</v>
      </c>
      <c r="W117">
        <v>10839.52</v>
      </c>
      <c r="X117">
        <v>10839.52</v>
      </c>
      <c r="Y117">
        <v>3720.4799999999996</v>
      </c>
    </row>
    <row r="118" spans="1:25" x14ac:dyDescent="0.2">
      <c r="A118" s="1" t="s">
        <v>685</v>
      </c>
      <c r="B118">
        <v>3216</v>
      </c>
      <c r="C118">
        <v>29182.880000000001</v>
      </c>
      <c r="D118">
        <v>32398.880000000001</v>
      </c>
      <c r="E118">
        <v>4253.1099999999997</v>
      </c>
      <c r="F118">
        <v>4253.1099999999997</v>
      </c>
      <c r="G118">
        <v>28145.77</v>
      </c>
      <c r="H118">
        <v>4159</v>
      </c>
      <c r="I118">
        <v>0</v>
      </c>
      <c r="J118">
        <v>4159</v>
      </c>
      <c r="K118">
        <v>0</v>
      </c>
      <c r="L118">
        <v>0</v>
      </c>
      <c r="M118">
        <v>4159</v>
      </c>
      <c r="N118">
        <v>4159</v>
      </c>
      <c r="O118">
        <v>-3643.28</v>
      </c>
      <c r="P118">
        <v>515.72</v>
      </c>
      <c r="Q118">
        <v>492.77</v>
      </c>
      <c r="R118">
        <v>492.77</v>
      </c>
      <c r="S118">
        <v>22.95</v>
      </c>
      <c r="T118">
        <v>11534</v>
      </c>
      <c r="U118">
        <v>25539.600000000002</v>
      </c>
      <c r="V118">
        <v>37073.600000000006</v>
      </c>
      <c r="W118">
        <v>4745.8799999999992</v>
      </c>
      <c r="X118">
        <v>4745.8799999999992</v>
      </c>
      <c r="Y118">
        <v>32327.72</v>
      </c>
    </row>
    <row r="119" spans="1:25" x14ac:dyDescent="0.2">
      <c r="A119" s="1" t="s">
        <v>684</v>
      </c>
      <c r="B119">
        <v>90.05</v>
      </c>
      <c r="C119">
        <v>817.12</v>
      </c>
      <c r="D119">
        <v>907.17</v>
      </c>
      <c r="E119">
        <v>119.09</v>
      </c>
      <c r="F119">
        <v>119.09</v>
      </c>
      <c r="G119">
        <v>788.08</v>
      </c>
      <c r="H119">
        <v>116.45</v>
      </c>
      <c r="I119">
        <v>0</v>
      </c>
      <c r="J119">
        <v>116.45</v>
      </c>
      <c r="K119">
        <v>0</v>
      </c>
      <c r="L119">
        <v>0</v>
      </c>
      <c r="M119">
        <v>116.45</v>
      </c>
      <c r="N119">
        <v>116.45</v>
      </c>
      <c r="O119">
        <v>0</v>
      </c>
      <c r="P119">
        <v>116.45</v>
      </c>
      <c r="Q119">
        <v>13.8</v>
      </c>
      <c r="R119">
        <v>13.8</v>
      </c>
      <c r="S119">
        <v>102.65</v>
      </c>
      <c r="T119">
        <v>322.95</v>
      </c>
      <c r="U119">
        <v>817.12</v>
      </c>
      <c r="V119">
        <v>1140.07</v>
      </c>
      <c r="W119">
        <v>132.89000000000001</v>
      </c>
      <c r="X119">
        <v>132.89000000000001</v>
      </c>
      <c r="Y119">
        <v>1007.1800000000001</v>
      </c>
    </row>
    <row r="120" spans="1:25" x14ac:dyDescent="0.2">
      <c r="A120" s="1" t="s">
        <v>683</v>
      </c>
      <c r="B120">
        <v>14000</v>
      </c>
      <c r="C120">
        <v>-10079.299999999999</v>
      </c>
      <c r="D120">
        <v>3920.7</v>
      </c>
      <c r="E120">
        <v>3081.87</v>
      </c>
      <c r="F120">
        <v>3081.87</v>
      </c>
      <c r="G120">
        <v>838.83</v>
      </c>
      <c r="H120">
        <v>14000</v>
      </c>
      <c r="I120">
        <v>37342.589999999997</v>
      </c>
      <c r="J120">
        <v>51342.59</v>
      </c>
      <c r="K120">
        <v>34369.410000000003</v>
      </c>
      <c r="L120">
        <v>34369.410000000003</v>
      </c>
      <c r="M120">
        <v>16973.18</v>
      </c>
      <c r="N120">
        <v>98608.38</v>
      </c>
      <c r="O120">
        <v>-58000</v>
      </c>
      <c r="P120">
        <v>40608.379999999997</v>
      </c>
      <c r="Q120">
        <v>12347.76</v>
      </c>
      <c r="R120">
        <v>12347.76</v>
      </c>
      <c r="S120">
        <v>28260.62</v>
      </c>
      <c r="T120">
        <v>126608.38</v>
      </c>
      <c r="U120">
        <v>-30736.710000000003</v>
      </c>
      <c r="V120">
        <v>95871.669999999984</v>
      </c>
      <c r="W120">
        <v>49799.040000000008</v>
      </c>
      <c r="X120">
        <v>49799.040000000008</v>
      </c>
      <c r="Y120">
        <v>46072.630000000005</v>
      </c>
    </row>
    <row r="121" spans="1:25" x14ac:dyDescent="0.2">
      <c r="A121" s="1" t="s">
        <v>682</v>
      </c>
      <c r="B121">
        <v>392</v>
      </c>
      <c r="C121">
        <v>-282.23</v>
      </c>
      <c r="D121">
        <v>109.77</v>
      </c>
      <c r="E121">
        <v>86.29</v>
      </c>
      <c r="F121">
        <v>86.29</v>
      </c>
      <c r="G121">
        <v>23.48</v>
      </c>
      <c r="H121">
        <v>392</v>
      </c>
      <c r="I121">
        <v>900.55</v>
      </c>
      <c r="J121">
        <v>1292.55</v>
      </c>
      <c r="K121">
        <v>962.34</v>
      </c>
      <c r="L121">
        <v>962.34</v>
      </c>
      <c r="M121">
        <v>330.21</v>
      </c>
      <c r="N121">
        <v>2761.03</v>
      </c>
      <c r="O121">
        <v>-1618.28</v>
      </c>
      <c r="P121">
        <v>1142.75</v>
      </c>
      <c r="Q121">
        <v>9135.14</v>
      </c>
      <c r="R121">
        <v>9135.14</v>
      </c>
      <c r="S121">
        <v>-7992.39</v>
      </c>
      <c r="T121">
        <v>3545.03</v>
      </c>
      <c r="U121">
        <v>-999.96</v>
      </c>
      <c r="V121">
        <v>2545.0699999999997</v>
      </c>
      <c r="W121">
        <v>10183.77</v>
      </c>
      <c r="X121">
        <v>10183.77</v>
      </c>
      <c r="Y121">
        <v>-7638.7000000000007</v>
      </c>
    </row>
    <row r="122" spans="1:25" x14ac:dyDescent="0.2">
      <c r="A122" s="1" t="s">
        <v>681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</row>
    <row r="123" spans="1:25" x14ac:dyDescent="0.2">
      <c r="A123" s="1" t="s">
        <v>680</v>
      </c>
      <c r="B123">
        <v>14500</v>
      </c>
      <c r="C123">
        <v>0</v>
      </c>
      <c r="D123">
        <v>14500</v>
      </c>
      <c r="E123">
        <v>1394.02</v>
      </c>
      <c r="F123">
        <v>1394.02</v>
      </c>
      <c r="G123">
        <v>13105.98</v>
      </c>
      <c r="H123">
        <v>14500</v>
      </c>
      <c r="I123">
        <v>0</v>
      </c>
      <c r="J123">
        <v>14500</v>
      </c>
      <c r="K123">
        <v>12929.86</v>
      </c>
      <c r="L123">
        <v>12929.86</v>
      </c>
      <c r="M123">
        <v>1570.14</v>
      </c>
      <c r="N123">
        <v>23500</v>
      </c>
      <c r="O123">
        <v>-660</v>
      </c>
      <c r="P123">
        <v>22840</v>
      </c>
      <c r="Q123">
        <v>19448.009999999998</v>
      </c>
      <c r="R123">
        <v>19448.009999999998</v>
      </c>
      <c r="S123">
        <v>3391.99</v>
      </c>
      <c r="T123">
        <v>52500</v>
      </c>
      <c r="U123">
        <v>-660</v>
      </c>
      <c r="V123">
        <v>51840</v>
      </c>
      <c r="W123">
        <v>33771.89</v>
      </c>
      <c r="X123">
        <v>33771.89</v>
      </c>
      <c r="Y123">
        <v>18068.11</v>
      </c>
    </row>
    <row r="124" spans="1:25" x14ac:dyDescent="0.2">
      <c r="A124" s="1" t="s">
        <v>679</v>
      </c>
      <c r="B124">
        <v>642.88</v>
      </c>
      <c r="C124">
        <v>0</v>
      </c>
      <c r="D124">
        <v>642.88</v>
      </c>
      <c r="E124">
        <v>183.3</v>
      </c>
      <c r="F124">
        <v>183.3</v>
      </c>
      <c r="G124">
        <v>459.58</v>
      </c>
      <c r="H124">
        <v>627.76</v>
      </c>
      <c r="I124">
        <v>-84</v>
      </c>
      <c r="J124">
        <v>543.76</v>
      </c>
      <c r="K124">
        <v>379.55</v>
      </c>
      <c r="L124">
        <v>379.55</v>
      </c>
      <c r="M124">
        <v>164.21</v>
      </c>
      <c r="N124">
        <v>842.8</v>
      </c>
      <c r="O124">
        <v>0</v>
      </c>
      <c r="P124">
        <v>842.8</v>
      </c>
      <c r="Q124">
        <v>747.82</v>
      </c>
      <c r="R124">
        <v>747.82</v>
      </c>
      <c r="S124">
        <v>94.98</v>
      </c>
      <c r="T124">
        <v>2113.4399999999996</v>
      </c>
      <c r="U124">
        <v>-84</v>
      </c>
      <c r="V124">
        <v>2029.4399999999998</v>
      </c>
      <c r="W124">
        <v>1310.67</v>
      </c>
      <c r="X124">
        <v>1310.67</v>
      </c>
      <c r="Y124">
        <v>718.77</v>
      </c>
    </row>
    <row r="125" spans="1:25" x14ac:dyDescent="0.2">
      <c r="A125" s="1" t="s">
        <v>678</v>
      </c>
      <c r="B125">
        <v>8460</v>
      </c>
      <c r="C125">
        <v>0</v>
      </c>
      <c r="D125">
        <v>8460</v>
      </c>
      <c r="E125">
        <v>5152.68</v>
      </c>
      <c r="F125">
        <v>5152.68</v>
      </c>
      <c r="G125">
        <v>3307.32</v>
      </c>
      <c r="H125">
        <v>7920</v>
      </c>
      <c r="I125">
        <v>-3000</v>
      </c>
      <c r="J125">
        <v>4920</v>
      </c>
      <c r="K125">
        <v>625.5</v>
      </c>
      <c r="L125">
        <v>625.5</v>
      </c>
      <c r="M125">
        <v>4294.5</v>
      </c>
      <c r="N125">
        <v>6600</v>
      </c>
      <c r="O125">
        <v>660</v>
      </c>
      <c r="P125">
        <v>7260</v>
      </c>
      <c r="Q125">
        <v>7260</v>
      </c>
      <c r="R125">
        <v>7260</v>
      </c>
      <c r="S125">
        <v>0</v>
      </c>
      <c r="T125">
        <v>22980</v>
      </c>
      <c r="U125">
        <v>-2340</v>
      </c>
      <c r="V125">
        <v>20640</v>
      </c>
      <c r="W125">
        <v>13038.18</v>
      </c>
      <c r="X125">
        <v>13038.18</v>
      </c>
      <c r="Y125">
        <v>7601.82</v>
      </c>
    </row>
    <row r="126" spans="1:25" x14ac:dyDescent="0.2">
      <c r="A126" s="1" t="s">
        <v>677</v>
      </c>
      <c r="B126">
        <v>101124</v>
      </c>
      <c r="C126">
        <v>-238.98</v>
      </c>
      <c r="D126">
        <v>100885.02</v>
      </c>
      <c r="E126">
        <v>55879.31</v>
      </c>
      <c r="F126">
        <v>55879.31</v>
      </c>
      <c r="G126">
        <v>45005.71</v>
      </c>
      <c r="H126">
        <v>102508</v>
      </c>
      <c r="I126">
        <v>-3304.02</v>
      </c>
      <c r="J126">
        <v>99203.98</v>
      </c>
      <c r="K126">
        <v>92316.73</v>
      </c>
      <c r="L126">
        <v>92316.73</v>
      </c>
      <c r="M126">
        <v>6887.25</v>
      </c>
      <c r="N126">
        <v>107508</v>
      </c>
      <c r="O126">
        <v>0</v>
      </c>
      <c r="P126">
        <v>107508</v>
      </c>
      <c r="Q126">
        <v>89533.51</v>
      </c>
      <c r="R126">
        <v>89533.51</v>
      </c>
      <c r="S126">
        <v>17974.490000000002</v>
      </c>
      <c r="T126">
        <v>311140</v>
      </c>
      <c r="U126">
        <v>-3543</v>
      </c>
      <c r="V126">
        <v>307597</v>
      </c>
      <c r="W126">
        <v>237729.55</v>
      </c>
      <c r="X126">
        <v>237729.55</v>
      </c>
      <c r="Y126">
        <v>69867.45</v>
      </c>
    </row>
    <row r="127" spans="1:25" x14ac:dyDescent="0.2">
      <c r="A127" s="1" t="s">
        <v>676</v>
      </c>
      <c r="B127">
        <v>3991.12</v>
      </c>
      <c r="C127">
        <v>0</v>
      </c>
      <c r="D127">
        <v>3991.12</v>
      </c>
      <c r="E127">
        <v>2441.64</v>
      </c>
      <c r="F127">
        <v>2441.64</v>
      </c>
      <c r="G127">
        <v>1549.48</v>
      </c>
      <c r="H127">
        <v>3933.36</v>
      </c>
      <c r="I127">
        <v>-92.51</v>
      </c>
      <c r="J127">
        <v>3840.85</v>
      </c>
      <c r="K127">
        <v>3231.78</v>
      </c>
      <c r="L127">
        <v>3231.78</v>
      </c>
      <c r="M127">
        <v>609.07000000000005</v>
      </c>
      <c r="N127">
        <v>3854.14</v>
      </c>
      <c r="O127">
        <v>0</v>
      </c>
      <c r="P127">
        <v>3854.14</v>
      </c>
      <c r="Q127">
        <v>3192.22</v>
      </c>
      <c r="R127">
        <v>3192.22</v>
      </c>
      <c r="S127">
        <v>661.92</v>
      </c>
      <c r="T127">
        <v>11778.619999999999</v>
      </c>
      <c r="U127">
        <v>-92.51</v>
      </c>
      <c r="V127">
        <v>11686.109999999999</v>
      </c>
      <c r="W127">
        <v>8865.64</v>
      </c>
      <c r="X127">
        <v>8865.64</v>
      </c>
      <c r="Y127">
        <v>2820.4700000000003</v>
      </c>
    </row>
    <row r="128" spans="1:25" x14ac:dyDescent="0.2">
      <c r="A128" s="1" t="s">
        <v>675</v>
      </c>
      <c r="B128">
        <v>41416</v>
      </c>
      <c r="C128">
        <v>0</v>
      </c>
      <c r="D128">
        <v>41416</v>
      </c>
      <c r="E128">
        <v>31083.63</v>
      </c>
      <c r="F128">
        <v>31083.63</v>
      </c>
      <c r="G128">
        <v>10332.370000000001</v>
      </c>
      <c r="H128">
        <v>37969</v>
      </c>
      <c r="I128">
        <v>0</v>
      </c>
      <c r="J128">
        <v>37969</v>
      </c>
      <c r="K128">
        <v>23103.99</v>
      </c>
      <c r="L128">
        <v>23103.99</v>
      </c>
      <c r="M128">
        <v>14865.01</v>
      </c>
      <c r="N128">
        <v>30140</v>
      </c>
      <c r="O128">
        <v>0</v>
      </c>
      <c r="P128">
        <v>30140</v>
      </c>
      <c r="Q128">
        <v>24474.27</v>
      </c>
      <c r="R128">
        <v>24474.27</v>
      </c>
      <c r="S128">
        <v>5665.73</v>
      </c>
      <c r="T128">
        <v>109525</v>
      </c>
      <c r="U128">
        <v>0</v>
      </c>
      <c r="V128">
        <v>109525</v>
      </c>
      <c r="W128">
        <v>78661.89</v>
      </c>
      <c r="X128">
        <v>78661.89</v>
      </c>
      <c r="Y128">
        <v>30863.11</v>
      </c>
    </row>
    <row r="129" spans="1:25" x14ac:dyDescent="0.2">
      <c r="A129" s="1" t="s">
        <v>674</v>
      </c>
      <c r="B129">
        <v>0</v>
      </c>
      <c r="C129">
        <v>238.98</v>
      </c>
      <c r="D129">
        <v>238.98</v>
      </c>
      <c r="E129">
        <v>238.98</v>
      </c>
      <c r="F129">
        <v>238.98</v>
      </c>
      <c r="G129">
        <v>0</v>
      </c>
      <c r="T129">
        <v>0</v>
      </c>
      <c r="U129">
        <v>238.98</v>
      </c>
      <c r="V129">
        <v>238.98</v>
      </c>
      <c r="W129">
        <v>238.98</v>
      </c>
      <c r="X129">
        <v>238.98</v>
      </c>
      <c r="Y129">
        <v>0</v>
      </c>
    </row>
    <row r="130" spans="1:25" x14ac:dyDescent="0.2">
      <c r="A130" s="1" t="s">
        <v>673</v>
      </c>
      <c r="B130">
        <v>40500</v>
      </c>
      <c r="C130">
        <v>0</v>
      </c>
      <c r="D130">
        <v>40500</v>
      </c>
      <c r="E130">
        <v>17019.54</v>
      </c>
      <c r="F130">
        <v>17019.54</v>
      </c>
      <c r="G130">
        <v>23480.46</v>
      </c>
      <c r="H130">
        <v>40500</v>
      </c>
      <c r="I130">
        <v>0</v>
      </c>
      <c r="J130">
        <v>40500</v>
      </c>
      <c r="K130">
        <v>24026.53</v>
      </c>
      <c r="L130">
        <v>24026.53</v>
      </c>
      <c r="M130">
        <v>16473.47</v>
      </c>
      <c r="N130">
        <v>42575</v>
      </c>
      <c r="O130">
        <v>-120</v>
      </c>
      <c r="P130">
        <v>42455</v>
      </c>
      <c r="Q130">
        <v>24832.9</v>
      </c>
      <c r="R130">
        <v>24832.9</v>
      </c>
      <c r="S130">
        <v>17622.099999999999</v>
      </c>
      <c r="T130">
        <v>123575</v>
      </c>
      <c r="U130">
        <v>-120</v>
      </c>
      <c r="V130">
        <v>123455</v>
      </c>
      <c r="W130">
        <v>65878.97</v>
      </c>
      <c r="X130">
        <v>65878.97</v>
      </c>
      <c r="Y130">
        <v>57576.03</v>
      </c>
    </row>
    <row r="131" spans="1:25" x14ac:dyDescent="0.2">
      <c r="A131" s="1" t="s">
        <v>672</v>
      </c>
      <c r="B131">
        <v>1134</v>
      </c>
      <c r="C131">
        <v>0</v>
      </c>
      <c r="D131">
        <v>1134</v>
      </c>
      <c r="E131">
        <v>476.53</v>
      </c>
      <c r="F131">
        <v>476.53</v>
      </c>
      <c r="G131">
        <v>657.47</v>
      </c>
      <c r="H131">
        <v>1134</v>
      </c>
      <c r="I131">
        <v>0</v>
      </c>
      <c r="J131">
        <v>1134</v>
      </c>
      <c r="K131">
        <v>672.74</v>
      </c>
      <c r="L131">
        <v>672.74</v>
      </c>
      <c r="M131">
        <v>461.26</v>
      </c>
      <c r="N131">
        <v>1192.0999999999999</v>
      </c>
      <c r="O131">
        <v>0</v>
      </c>
      <c r="P131">
        <v>1192.0999999999999</v>
      </c>
      <c r="Q131">
        <v>695.32</v>
      </c>
      <c r="R131">
        <v>695.32</v>
      </c>
      <c r="S131">
        <v>496.78</v>
      </c>
      <c r="T131">
        <v>3460.1</v>
      </c>
      <c r="U131">
        <v>0</v>
      </c>
      <c r="V131">
        <v>3460.1</v>
      </c>
      <c r="W131">
        <v>1844.5900000000001</v>
      </c>
      <c r="X131">
        <v>1844.5900000000001</v>
      </c>
      <c r="Y131">
        <v>1615.51</v>
      </c>
    </row>
    <row r="132" spans="1:25" x14ac:dyDescent="0.2">
      <c r="A132" s="1" t="s">
        <v>671</v>
      </c>
      <c r="B132">
        <v>7136</v>
      </c>
      <c r="C132">
        <v>0</v>
      </c>
      <c r="D132">
        <v>7136</v>
      </c>
      <c r="E132">
        <v>1155.8900000000001</v>
      </c>
      <c r="F132">
        <v>1155.8900000000001</v>
      </c>
      <c r="G132">
        <v>5980.11</v>
      </c>
      <c r="H132">
        <v>7635</v>
      </c>
      <c r="I132">
        <v>-972.76</v>
      </c>
      <c r="J132">
        <v>6662.24</v>
      </c>
      <c r="K132">
        <v>3086.39</v>
      </c>
      <c r="L132">
        <v>3086.39</v>
      </c>
      <c r="M132">
        <v>3575.85</v>
      </c>
      <c r="N132">
        <v>7629</v>
      </c>
      <c r="O132">
        <v>0</v>
      </c>
      <c r="P132">
        <v>7629</v>
      </c>
      <c r="Q132">
        <v>5922.4</v>
      </c>
      <c r="R132">
        <v>5922.4</v>
      </c>
      <c r="S132">
        <v>1706.6</v>
      </c>
      <c r="T132">
        <v>22400</v>
      </c>
      <c r="U132">
        <v>-972.76</v>
      </c>
      <c r="V132">
        <v>21427.239999999998</v>
      </c>
      <c r="W132">
        <v>10164.68</v>
      </c>
      <c r="X132">
        <v>10164.68</v>
      </c>
      <c r="Y132">
        <v>11262.56</v>
      </c>
    </row>
    <row r="133" spans="1:25" x14ac:dyDescent="0.2">
      <c r="A133" s="1" t="s">
        <v>670</v>
      </c>
      <c r="B133">
        <v>1847.33</v>
      </c>
      <c r="C133">
        <v>-272.37</v>
      </c>
      <c r="D133">
        <v>1574.96</v>
      </c>
      <c r="E133">
        <v>1099.6099999999999</v>
      </c>
      <c r="F133">
        <v>1099.6099999999999</v>
      </c>
      <c r="G133">
        <v>475.35</v>
      </c>
      <c r="H133">
        <v>1730.9</v>
      </c>
      <c r="I133">
        <v>-307.24</v>
      </c>
      <c r="J133">
        <v>1423.66</v>
      </c>
      <c r="K133">
        <v>969.73</v>
      </c>
      <c r="L133">
        <v>969.73</v>
      </c>
      <c r="M133">
        <v>453.93</v>
      </c>
      <c r="N133">
        <v>1673.67</v>
      </c>
      <c r="O133">
        <v>0</v>
      </c>
      <c r="P133">
        <v>1673.67</v>
      </c>
      <c r="Q133">
        <v>10154.16</v>
      </c>
      <c r="R133">
        <v>10154.16</v>
      </c>
      <c r="S133">
        <v>-8480.49</v>
      </c>
      <c r="T133">
        <v>5251.9</v>
      </c>
      <c r="U133">
        <v>-579.61</v>
      </c>
      <c r="V133">
        <v>4672.29</v>
      </c>
      <c r="W133">
        <v>12223.5</v>
      </c>
      <c r="X133">
        <v>12223.5</v>
      </c>
      <c r="Y133">
        <v>-7551.21</v>
      </c>
    </row>
    <row r="134" spans="1:25" x14ac:dyDescent="0.2">
      <c r="A134" s="1" t="s">
        <v>669</v>
      </c>
      <c r="B134">
        <v>58840</v>
      </c>
      <c r="C134">
        <v>-9727.6299999999992</v>
      </c>
      <c r="D134">
        <v>49112.37</v>
      </c>
      <c r="E134">
        <v>38115.910000000003</v>
      </c>
      <c r="F134">
        <v>38115.910000000003</v>
      </c>
      <c r="G134">
        <v>10996.46</v>
      </c>
      <c r="H134">
        <v>54183</v>
      </c>
      <c r="I134">
        <v>-10000</v>
      </c>
      <c r="J134">
        <v>44183</v>
      </c>
      <c r="K134">
        <v>31546.9</v>
      </c>
      <c r="L134">
        <v>31546.9</v>
      </c>
      <c r="M134">
        <v>12636.1</v>
      </c>
      <c r="N134">
        <v>52145</v>
      </c>
      <c r="O134">
        <v>0</v>
      </c>
      <c r="P134">
        <v>52145</v>
      </c>
      <c r="Q134">
        <v>37123.629999999997</v>
      </c>
      <c r="R134">
        <v>37123.629999999997</v>
      </c>
      <c r="S134">
        <v>15021.37</v>
      </c>
      <c r="T134">
        <v>165168</v>
      </c>
      <c r="U134">
        <v>-19727.629999999997</v>
      </c>
      <c r="V134">
        <v>145440.37</v>
      </c>
      <c r="W134">
        <v>106786.44</v>
      </c>
      <c r="X134">
        <v>106786.44</v>
      </c>
      <c r="Y134">
        <v>38653.93</v>
      </c>
    </row>
    <row r="135" spans="1:25" x14ac:dyDescent="0.2">
      <c r="A135" s="1" t="s">
        <v>668</v>
      </c>
      <c r="B135">
        <v>20000</v>
      </c>
      <c r="C135">
        <v>0</v>
      </c>
      <c r="D135">
        <v>20000</v>
      </c>
      <c r="E135">
        <v>2665.5</v>
      </c>
      <c r="F135">
        <v>2665.5</v>
      </c>
      <c r="G135">
        <v>17334.5</v>
      </c>
      <c r="H135">
        <v>20000</v>
      </c>
      <c r="I135">
        <v>-3304.02</v>
      </c>
      <c r="J135">
        <v>16695.98</v>
      </c>
      <c r="K135">
        <v>13986.55</v>
      </c>
      <c r="L135">
        <v>13986.55</v>
      </c>
      <c r="M135">
        <v>2709.43</v>
      </c>
      <c r="N135">
        <v>20000</v>
      </c>
      <c r="O135">
        <v>120</v>
      </c>
      <c r="P135">
        <v>20120</v>
      </c>
      <c r="Q135">
        <v>18523.66</v>
      </c>
      <c r="R135">
        <v>18523.66</v>
      </c>
      <c r="S135">
        <v>1596.34</v>
      </c>
      <c r="T135">
        <v>60000</v>
      </c>
      <c r="U135">
        <v>-3184.02</v>
      </c>
      <c r="V135">
        <v>56815.979999999996</v>
      </c>
      <c r="W135">
        <v>35175.71</v>
      </c>
      <c r="X135">
        <v>35175.71</v>
      </c>
      <c r="Y135">
        <v>21640.27</v>
      </c>
    </row>
    <row r="136" spans="1:25" x14ac:dyDescent="0.2">
      <c r="A136" s="1" t="s">
        <v>667</v>
      </c>
      <c r="B136">
        <v>560</v>
      </c>
      <c r="C136">
        <v>0</v>
      </c>
      <c r="D136">
        <v>560</v>
      </c>
      <c r="E136">
        <v>74.61</v>
      </c>
      <c r="F136">
        <v>74.61</v>
      </c>
      <c r="G136">
        <v>485.39</v>
      </c>
      <c r="H136">
        <v>560</v>
      </c>
      <c r="I136">
        <v>-92.51</v>
      </c>
      <c r="J136">
        <v>467.49</v>
      </c>
      <c r="K136">
        <v>391.62</v>
      </c>
      <c r="L136">
        <v>391.62</v>
      </c>
      <c r="M136">
        <v>75.87</v>
      </c>
      <c r="N136">
        <v>560</v>
      </c>
      <c r="O136">
        <v>0</v>
      </c>
      <c r="P136">
        <v>560</v>
      </c>
      <c r="Q136">
        <v>518.65</v>
      </c>
      <c r="R136">
        <v>518.65</v>
      </c>
      <c r="S136">
        <v>41.35</v>
      </c>
      <c r="T136">
        <v>1680</v>
      </c>
      <c r="U136">
        <v>-92.51</v>
      </c>
      <c r="V136">
        <v>1587.49</v>
      </c>
      <c r="W136">
        <v>984.88</v>
      </c>
      <c r="X136">
        <v>984.88</v>
      </c>
      <c r="Y136">
        <v>602.61</v>
      </c>
    </row>
    <row r="137" spans="1:25" x14ac:dyDescent="0.2">
      <c r="A137" s="1" t="s">
        <v>666</v>
      </c>
      <c r="B137">
        <v>1272315</v>
      </c>
      <c r="C137">
        <v>0</v>
      </c>
      <c r="D137">
        <v>1272315</v>
      </c>
      <c r="E137">
        <v>565826.44999999995</v>
      </c>
      <c r="F137">
        <v>565826.44999999995</v>
      </c>
      <c r="G137">
        <v>706488.55</v>
      </c>
      <c r="H137">
        <v>1200000</v>
      </c>
      <c r="I137">
        <v>-10015.890000000014</v>
      </c>
      <c r="J137">
        <v>1189984.1099999999</v>
      </c>
      <c r="K137">
        <v>660506.22</v>
      </c>
      <c r="L137">
        <v>660506.22</v>
      </c>
      <c r="M137">
        <v>529477.89</v>
      </c>
      <c r="N137">
        <v>1422000</v>
      </c>
      <c r="O137">
        <v>0</v>
      </c>
      <c r="P137">
        <v>1422000</v>
      </c>
      <c r="Q137">
        <v>455893.16</v>
      </c>
      <c r="R137">
        <v>455893.16</v>
      </c>
      <c r="S137">
        <v>966106.84</v>
      </c>
      <c r="T137">
        <v>3894315</v>
      </c>
      <c r="U137">
        <v>-10015.890000000014</v>
      </c>
      <c r="V137">
        <v>3884299.11</v>
      </c>
      <c r="W137">
        <v>1682225.8299999998</v>
      </c>
      <c r="X137">
        <v>1682225.8299999998</v>
      </c>
      <c r="Y137">
        <v>2202073.2799999998</v>
      </c>
    </row>
    <row r="138" spans="1:25" x14ac:dyDescent="0.2">
      <c r="A138" s="1" t="s">
        <v>665</v>
      </c>
      <c r="B138">
        <v>35624.82</v>
      </c>
      <c r="C138">
        <v>0</v>
      </c>
      <c r="D138">
        <v>35624.82</v>
      </c>
      <c r="E138">
        <v>3468.86</v>
      </c>
      <c r="F138">
        <v>3468.86</v>
      </c>
      <c r="G138">
        <v>32155.96</v>
      </c>
      <c r="H138">
        <v>33600</v>
      </c>
      <c r="I138">
        <v>-280</v>
      </c>
      <c r="J138">
        <v>33320</v>
      </c>
      <c r="K138">
        <v>5841.33</v>
      </c>
      <c r="L138">
        <v>5841.33</v>
      </c>
      <c r="M138">
        <v>27478.67</v>
      </c>
      <c r="N138">
        <v>85700</v>
      </c>
      <c r="O138">
        <v>0</v>
      </c>
      <c r="P138">
        <v>85700</v>
      </c>
      <c r="Q138">
        <v>43114.9</v>
      </c>
      <c r="R138">
        <v>43114.9</v>
      </c>
      <c r="S138">
        <v>42585.1</v>
      </c>
      <c r="T138">
        <v>154924.82</v>
      </c>
      <c r="U138">
        <v>-280</v>
      </c>
      <c r="V138">
        <v>154644.82</v>
      </c>
      <c r="W138">
        <v>52425.090000000004</v>
      </c>
      <c r="X138">
        <v>52425.090000000004</v>
      </c>
      <c r="Y138">
        <v>102219.73</v>
      </c>
    </row>
    <row r="139" spans="1:25" x14ac:dyDescent="0.2">
      <c r="A139" s="1" t="s">
        <v>664</v>
      </c>
      <c r="B139">
        <v>73349</v>
      </c>
      <c r="C139">
        <v>-51895.92</v>
      </c>
      <c r="D139">
        <v>21453.08</v>
      </c>
      <c r="E139">
        <v>3564</v>
      </c>
      <c r="F139">
        <v>3564</v>
      </c>
      <c r="G139">
        <v>17889.080000000002</v>
      </c>
      <c r="H139">
        <v>73349</v>
      </c>
      <c r="I139">
        <v>-30000</v>
      </c>
      <c r="J139">
        <v>43349</v>
      </c>
      <c r="K139">
        <v>15940.56</v>
      </c>
      <c r="L139">
        <v>15940.56</v>
      </c>
      <c r="M139">
        <v>27408.44</v>
      </c>
      <c r="N139">
        <v>73349</v>
      </c>
      <c r="O139">
        <v>0</v>
      </c>
      <c r="P139">
        <v>73349</v>
      </c>
      <c r="Q139">
        <v>27135.52</v>
      </c>
      <c r="R139">
        <v>27135.52</v>
      </c>
      <c r="S139">
        <v>46213.48</v>
      </c>
      <c r="T139">
        <v>220047</v>
      </c>
      <c r="U139">
        <v>-81895.92</v>
      </c>
      <c r="V139">
        <v>138151.08000000002</v>
      </c>
      <c r="W139">
        <v>46640.08</v>
      </c>
      <c r="X139">
        <v>46640.08</v>
      </c>
      <c r="Y139">
        <v>91511</v>
      </c>
    </row>
    <row r="140" spans="1:25" x14ac:dyDescent="0.2">
      <c r="A140" s="1" t="s">
        <v>663</v>
      </c>
      <c r="B140">
        <v>2237.4499999999998</v>
      </c>
      <c r="C140">
        <v>-1516.18</v>
      </c>
      <c r="D140">
        <v>721.27</v>
      </c>
      <c r="E140">
        <v>117.09</v>
      </c>
      <c r="F140">
        <v>117.09</v>
      </c>
      <c r="G140">
        <v>604.17999999999995</v>
      </c>
      <c r="H140">
        <v>2053.77</v>
      </c>
      <c r="I140">
        <v>-840</v>
      </c>
      <c r="J140">
        <v>1213.77</v>
      </c>
      <c r="K140">
        <v>446.33</v>
      </c>
      <c r="L140">
        <v>446.33</v>
      </c>
      <c r="M140">
        <v>767.44</v>
      </c>
      <c r="N140">
        <v>2053.77</v>
      </c>
      <c r="O140">
        <v>0</v>
      </c>
      <c r="P140">
        <v>2053.77</v>
      </c>
      <c r="Q140">
        <v>759.77</v>
      </c>
      <c r="R140">
        <v>759.77</v>
      </c>
      <c r="S140">
        <v>1294</v>
      </c>
      <c r="T140">
        <v>6344.99</v>
      </c>
      <c r="U140">
        <v>-2356.1800000000003</v>
      </c>
      <c r="V140">
        <v>3988.81</v>
      </c>
      <c r="W140">
        <v>1323.19</v>
      </c>
      <c r="X140">
        <v>1323.19</v>
      </c>
      <c r="Y140">
        <v>2665.62</v>
      </c>
    </row>
    <row r="141" spans="1:25" x14ac:dyDescent="0.2">
      <c r="A141" s="1" t="s">
        <v>662</v>
      </c>
      <c r="B141">
        <v>6560</v>
      </c>
      <c r="C141">
        <v>-2253.7199999999998</v>
      </c>
      <c r="D141">
        <v>4306.28</v>
      </c>
      <c r="E141">
        <v>617.57000000000005</v>
      </c>
      <c r="F141">
        <v>617.57000000000005</v>
      </c>
      <c r="G141">
        <v>3688.71</v>
      </c>
      <c r="T141">
        <v>6560</v>
      </c>
      <c r="U141">
        <v>-2253.7199999999998</v>
      </c>
      <c r="V141">
        <v>4306.28</v>
      </c>
      <c r="W141">
        <v>617.57000000000005</v>
      </c>
      <c r="X141">
        <v>617.57000000000005</v>
      </c>
      <c r="Y141">
        <v>3688.71</v>
      </c>
    </row>
    <row r="142" spans="1:25" x14ac:dyDescent="0.2">
      <c r="A142" s="1" t="s">
        <v>661</v>
      </c>
      <c r="B142">
        <v>369570</v>
      </c>
      <c r="C142">
        <v>0</v>
      </c>
      <c r="D142">
        <v>369570</v>
      </c>
      <c r="E142">
        <v>213370.04</v>
      </c>
      <c r="F142">
        <v>213637.3</v>
      </c>
      <c r="G142">
        <v>155932.70000000001</v>
      </c>
      <c r="H142">
        <v>484350</v>
      </c>
      <c r="I142">
        <v>0</v>
      </c>
      <c r="J142">
        <v>484350</v>
      </c>
      <c r="K142">
        <v>468616.26</v>
      </c>
      <c r="L142">
        <v>472212.17</v>
      </c>
      <c r="M142">
        <v>12137.83</v>
      </c>
      <c r="N142">
        <v>450430</v>
      </c>
      <c r="O142">
        <v>0</v>
      </c>
      <c r="P142">
        <v>450430</v>
      </c>
      <c r="Q142">
        <v>419495.32</v>
      </c>
      <c r="R142">
        <v>418343.32</v>
      </c>
      <c r="S142">
        <v>32086.68</v>
      </c>
      <c r="T142">
        <v>1304350</v>
      </c>
      <c r="U142">
        <v>0</v>
      </c>
      <c r="V142">
        <v>1304350</v>
      </c>
      <c r="W142">
        <v>1101481.6200000001</v>
      </c>
      <c r="X142">
        <v>1104192.79</v>
      </c>
      <c r="Y142">
        <v>200157.21</v>
      </c>
    </row>
    <row r="143" spans="1:25" x14ac:dyDescent="0.2">
      <c r="A143" s="1" t="s">
        <v>660</v>
      </c>
      <c r="B143">
        <v>17503.400000000001</v>
      </c>
      <c r="C143">
        <v>-368.84</v>
      </c>
      <c r="D143">
        <v>17134.560000000001</v>
      </c>
      <c r="E143">
        <v>12167.81</v>
      </c>
      <c r="F143">
        <v>12167.81</v>
      </c>
      <c r="G143">
        <v>4966.75</v>
      </c>
      <c r="H143">
        <v>15796.2</v>
      </c>
      <c r="I143">
        <v>0</v>
      </c>
      <c r="J143">
        <v>15796.2</v>
      </c>
      <c r="K143">
        <v>14979.45</v>
      </c>
      <c r="L143">
        <v>14979.45</v>
      </c>
      <c r="M143">
        <v>816.75</v>
      </c>
      <c r="N143">
        <v>16157.96</v>
      </c>
      <c r="O143">
        <v>0</v>
      </c>
      <c r="P143">
        <v>16157.96</v>
      </c>
      <c r="Q143">
        <v>61699.17</v>
      </c>
      <c r="R143">
        <v>61699.17</v>
      </c>
      <c r="S143">
        <v>-45541.21</v>
      </c>
      <c r="T143">
        <v>49457.560000000005</v>
      </c>
      <c r="U143">
        <v>-368.84</v>
      </c>
      <c r="V143">
        <v>49088.72</v>
      </c>
      <c r="W143">
        <v>88846.43</v>
      </c>
      <c r="X143">
        <v>88846.43</v>
      </c>
      <c r="Y143">
        <v>-39757.71</v>
      </c>
    </row>
    <row r="144" spans="1:25" x14ac:dyDescent="0.2">
      <c r="A144" s="1" t="s">
        <v>659</v>
      </c>
      <c r="B144">
        <v>76980</v>
      </c>
      <c r="C144">
        <v>-13172.85</v>
      </c>
      <c r="D144">
        <v>63807.15</v>
      </c>
      <c r="E144">
        <v>42622.5</v>
      </c>
      <c r="F144">
        <v>42622.5</v>
      </c>
      <c r="G144">
        <v>21184.65</v>
      </c>
      <c r="H144">
        <v>79800</v>
      </c>
      <c r="I144">
        <v>0</v>
      </c>
      <c r="J144">
        <v>79800</v>
      </c>
      <c r="K144">
        <v>66364.479999999996</v>
      </c>
      <c r="L144">
        <v>66364.479999999996</v>
      </c>
      <c r="M144">
        <v>13435.52</v>
      </c>
      <c r="N144">
        <v>126640</v>
      </c>
      <c r="O144">
        <v>0</v>
      </c>
      <c r="P144">
        <v>126640</v>
      </c>
      <c r="Q144">
        <v>70044.78</v>
      </c>
      <c r="R144">
        <v>70044.78</v>
      </c>
      <c r="S144">
        <v>56595.22</v>
      </c>
      <c r="T144">
        <v>283420</v>
      </c>
      <c r="U144">
        <v>-13172.85</v>
      </c>
      <c r="V144">
        <v>270247.15000000002</v>
      </c>
      <c r="W144">
        <v>179031.76</v>
      </c>
      <c r="X144">
        <v>179031.76</v>
      </c>
      <c r="Y144">
        <v>91215.39</v>
      </c>
    </row>
    <row r="145" spans="1:25" x14ac:dyDescent="0.2">
      <c r="A145" s="1" t="s">
        <v>658</v>
      </c>
      <c r="B145">
        <v>17000</v>
      </c>
      <c r="C145">
        <v>0</v>
      </c>
      <c r="D145">
        <v>17000</v>
      </c>
      <c r="E145">
        <v>15892.67</v>
      </c>
      <c r="F145">
        <v>15892.67</v>
      </c>
      <c r="G145">
        <v>1107.33</v>
      </c>
      <c r="H145">
        <v>25700</v>
      </c>
      <c r="I145">
        <v>0</v>
      </c>
      <c r="J145">
        <v>25700</v>
      </c>
      <c r="K145">
        <v>25033.77</v>
      </c>
      <c r="L145">
        <v>25033.77</v>
      </c>
      <c r="M145">
        <v>666.23</v>
      </c>
      <c r="N145">
        <v>26700</v>
      </c>
      <c r="O145">
        <v>-617.79</v>
      </c>
      <c r="P145">
        <v>26082.21</v>
      </c>
      <c r="Q145">
        <v>17259.27</v>
      </c>
      <c r="R145">
        <v>17259.27</v>
      </c>
      <c r="S145">
        <v>8822.94</v>
      </c>
      <c r="T145">
        <v>69400</v>
      </c>
      <c r="U145">
        <v>-617.79</v>
      </c>
      <c r="V145">
        <v>68782.209999999992</v>
      </c>
      <c r="W145">
        <v>58185.710000000006</v>
      </c>
      <c r="X145">
        <v>58185.710000000006</v>
      </c>
      <c r="Y145">
        <v>10596.5</v>
      </c>
    </row>
    <row r="146" spans="1:25" x14ac:dyDescent="0.2">
      <c r="A146" s="1" t="s">
        <v>657</v>
      </c>
      <c r="B146">
        <v>2751.97</v>
      </c>
      <c r="C146">
        <v>0</v>
      </c>
      <c r="D146">
        <v>2751.97</v>
      </c>
      <c r="E146">
        <v>2549.21</v>
      </c>
      <c r="F146">
        <v>2549.21</v>
      </c>
      <c r="G146">
        <v>202.76</v>
      </c>
      <c r="H146">
        <v>2995.57</v>
      </c>
      <c r="I146">
        <v>0</v>
      </c>
      <c r="J146">
        <v>2995.57</v>
      </c>
      <c r="K146">
        <v>2790.89</v>
      </c>
      <c r="L146">
        <v>2790.89</v>
      </c>
      <c r="M146">
        <v>204.68</v>
      </c>
      <c r="N146">
        <v>3103.23</v>
      </c>
      <c r="O146">
        <v>0</v>
      </c>
      <c r="P146">
        <v>3103.23</v>
      </c>
      <c r="Q146">
        <v>2511.0300000000002</v>
      </c>
      <c r="R146">
        <v>2511.0300000000002</v>
      </c>
      <c r="S146">
        <v>592.20000000000005</v>
      </c>
      <c r="T146">
        <v>8850.77</v>
      </c>
      <c r="U146">
        <v>0</v>
      </c>
      <c r="V146">
        <v>8850.77</v>
      </c>
      <c r="W146">
        <v>7851.130000000001</v>
      </c>
      <c r="X146">
        <v>7851.130000000001</v>
      </c>
      <c r="Y146">
        <v>999.6400000000001</v>
      </c>
    </row>
    <row r="147" spans="1:25" x14ac:dyDescent="0.2">
      <c r="A147" s="1" t="s">
        <v>656</v>
      </c>
      <c r="B147">
        <v>15035</v>
      </c>
      <c r="C147">
        <v>0</v>
      </c>
      <c r="D147">
        <v>15035</v>
      </c>
      <c r="E147">
        <v>13396.24</v>
      </c>
      <c r="F147">
        <v>13396.24</v>
      </c>
      <c r="G147">
        <v>1638.76</v>
      </c>
      <c r="H147">
        <v>15035</v>
      </c>
      <c r="I147">
        <v>0</v>
      </c>
      <c r="J147">
        <v>15035</v>
      </c>
      <c r="K147">
        <v>12887.42</v>
      </c>
      <c r="L147">
        <v>12887.42</v>
      </c>
      <c r="M147">
        <v>2147.58</v>
      </c>
      <c r="N147">
        <v>16500</v>
      </c>
      <c r="O147">
        <v>617.79</v>
      </c>
      <c r="P147">
        <v>17117.79</v>
      </c>
      <c r="Q147">
        <v>16776.79</v>
      </c>
      <c r="R147">
        <v>16776.79</v>
      </c>
      <c r="S147">
        <v>341</v>
      </c>
      <c r="T147">
        <v>46570</v>
      </c>
      <c r="U147">
        <v>617.79</v>
      </c>
      <c r="V147">
        <v>47187.79</v>
      </c>
      <c r="W147">
        <v>43060.45</v>
      </c>
      <c r="X147">
        <v>43060.45</v>
      </c>
      <c r="Y147">
        <v>4127.34</v>
      </c>
    </row>
    <row r="148" spans="1:25" x14ac:dyDescent="0.2">
      <c r="A148" s="1" t="s">
        <v>655</v>
      </c>
      <c r="B148">
        <v>66249.600000000006</v>
      </c>
      <c r="C148">
        <v>0</v>
      </c>
      <c r="D148">
        <v>66249.600000000006</v>
      </c>
      <c r="E148">
        <v>61753.45</v>
      </c>
      <c r="F148">
        <v>61753.45</v>
      </c>
      <c r="G148">
        <v>4496.1499999999996</v>
      </c>
      <c r="H148">
        <v>66249.600000000006</v>
      </c>
      <c r="I148">
        <v>0</v>
      </c>
      <c r="J148">
        <v>66249.600000000006</v>
      </c>
      <c r="K148">
        <v>61753.41</v>
      </c>
      <c r="L148">
        <v>61753.41</v>
      </c>
      <c r="M148">
        <v>4496.1899999999996</v>
      </c>
      <c r="N148">
        <v>67629.8</v>
      </c>
      <c r="O148">
        <v>0</v>
      </c>
      <c r="P148">
        <v>67629.8</v>
      </c>
      <c r="Q148">
        <v>55643.31</v>
      </c>
      <c r="R148">
        <v>55643.31</v>
      </c>
      <c r="S148">
        <v>11986.49</v>
      </c>
      <c r="T148">
        <v>200129</v>
      </c>
      <c r="U148">
        <v>0</v>
      </c>
      <c r="V148">
        <v>200129</v>
      </c>
      <c r="W148">
        <v>179150.16999999998</v>
      </c>
      <c r="X148">
        <v>179150.16999999998</v>
      </c>
      <c r="Y148">
        <v>20978.83</v>
      </c>
    </row>
    <row r="149" spans="1:25" x14ac:dyDescent="0.2">
      <c r="A149" s="1" t="s">
        <v>654</v>
      </c>
      <c r="B149">
        <v>13420</v>
      </c>
      <c r="C149">
        <v>-6170</v>
      </c>
      <c r="D149">
        <v>7250</v>
      </c>
      <c r="E149">
        <v>4736.17</v>
      </c>
      <c r="F149">
        <v>4736.17</v>
      </c>
      <c r="G149">
        <v>2513.83</v>
      </c>
      <c r="H149">
        <v>5750</v>
      </c>
      <c r="I149">
        <v>0</v>
      </c>
      <c r="J149">
        <v>5750</v>
      </c>
      <c r="K149">
        <v>3262.19</v>
      </c>
      <c r="L149">
        <v>3262.19</v>
      </c>
      <c r="M149">
        <v>2487.81</v>
      </c>
      <c r="N149">
        <v>12567.49</v>
      </c>
      <c r="O149">
        <v>-315.3</v>
      </c>
      <c r="P149">
        <v>12252.19</v>
      </c>
      <c r="Q149">
        <v>10690.94</v>
      </c>
      <c r="R149">
        <v>10690.94</v>
      </c>
      <c r="S149">
        <v>1561.25</v>
      </c>
      <c r="T149">
        <v>31737.489999999998</v>
      </c>
      <c r="U149">
        <v>-6485.3</v>
      </c>
      <c r="V149">
        <v>25252.190000000002</v>
      </c>
      <c r="W149">
        <v>18689.300000000003</v>
      </c>
      <c r="X149">
        <v>18689.300000000003</v>
      </c>
      <c r="Y149">
        <v>6562.8899999999994</v>
      </c>
    </row>
    <row r="150" spans="1:25" x14ac:dyDescent="0.2">
      <c r="A150" s="1" t="s">
        <v>653</v>
      </c>
      <c r="B150">
        <v>6211.23</v>
      </c>
      <c r="C150">
        <v>0</v>
      </c>
      <c r="D150">
        <v>6211.23</v>
      </c>
      <c r="E150">
        <v>5735.2</v>
      </c>
      <c r="F150">
        <v>5735.2</v>
      </c>
      <c r="G150">
        <v>476.03</v>
      </c>
      <c r="H150">
        <v>6086.81</v>
      </c>
      <c r="I150">
        <v>-84</v>
      </c>
      <c r="J150">
        <v>6002.81</v>
      </c>
      <c r="K150">
        <v>5661.06</v>
      </c>
      <c r="L150">
        <v>5661.06</v>
      </c>
      <c r="M150">
        <v>341.75</v>
      </c>
      <c r="N150">
        <v>6253.18</v>
      </c>
      <c r="O150">
        <v>0</v>
      </c>
      <c r="P150">
        <v>6253.18</v>
      </c>
      <c r="Q150">
        <v>4919.62</v>
      </c>
      <c r="R150">
        <v>4919.62</v>
      </c>
      <c r="S150">
        <v>1333.56</v>
      </c>
      <c r="T150">
        <v>18551.22</v>
      </c>
      <c r="U150">
        <v>-84</v>
      </c>
      <c r="V150">
        <v>18467.22</v>
      </c>
      <c r="W150">
        <v>16315.880000000001</v>
      </c>
      <c r="X150">
        <v>16315.880000000001</v>
      </c>
      <c r="Y150">
        <v>2151.34</v>
      </c>
    </row>
    <row r="151" spans="1:25" x14ac:dyDescent="0.2">
      <c r="A151" s="1" t="s">
        <v>652</v>
      </c>
      <c r="B151">
        <v>6170</v>
      </c>
      <c r="C151">
        <v>0</v>
      </c>
      <c r="D151">
        <v>6170</v>
      </c>
      <c r="E151">
        <v>2153</v>
      </c>
      <c r="F151">
        <v>2153</v>
      </c>
      <c r="G151">
        <v>4017</v>
      </c>
      <c r="H151">
        <v>6642</v>
      </c>
      <c r="I151">
        <v>-3000</v>
      </c>
      <c r="J151">
        <v>3642</v>
      </c>
      <c r="K151">
        <v>0</v>
      </c>
      <c r="L151">
        <v>0</v>
      </c>
      <c r="M151">
        <v>3642</v>
      </c>
      <c r="N151">
        <v>0</v>
      </c>
      <c r="O151">
        <v>280</v>
      </c>
      <c r="P151">
        <v>280</v>
      </c>
      <c r="Q151">
        <v>280</v>
      </c>
      <c r="R151">
        <v>280</v>
      </c>
      <c r="S151">
        <v>0</v>
      </c>
      <c r="T151">
        <v>12812</v>
      </c>
      <c r="U151">
        <v>-2720</v>
      </c>
      <c r="V151">
        <v>10092</v>
      </c>
      <c r="W151">
        <v>2433</v>
      </c>
      <c r="X151">
        <v>2433</v>
      </c>
      <c r="Y151">
        <v>7659</v>
      </c>
    </row>
    <row r="152" spans="1:25" x14ac:dyDescent="0.2">
      <c r="A152" s="1" t="s">
        <v>651</v>
      </c>
      <c r="B152">
        <v>202239.71</v>
      </c>
      <c r="C152">
        <v>6170</v>
      </c>
      <c r="D152">
        <v>208409.71</v>
      </c>
      <c r="E152">
        <v>197940.77</v>
      </c>
      <c r="F152">
        <v>197940.52</v>
      </c>
      <c r="G152">
        <v>10469.19</v>
      </c>
      <c r="H152">
        <v>204993.99</v>
      </c>
      <c r="I152">
        <v>0</v>
      </c>
      <c r="J152">
        <v>204993.99</v>
      </c>
      <c r="K152">
        <v>198918.69</v>
      </c>
      <c r="L152">
        <v>198918.69</v>
      </c>
      <c r="M152">
        <v>6075.3</v>
      </c>
      <c r="N152">
        <v>210760.48</v>
      </c>
      <c r="O152">
        <v>-280</v>
      </c>
      <c r="P152">
        <v>210480.48</v>
      </c>
      <c r="Q152">
        <v>164728.07</v>
      </c>
      <c r="R152">
        <v>164728.07</v>
      </c>
      <c r="S152">
        <v>45752.41</v>
      </c>
      <c r="T152">
        <v>617994.17999999993</v>
      </c>
      <c r="U152">
        <v>5890</v>
      </c>
      <c r="V152">
        <v>623884.17999999993</v>
      </c>
      <c r="W152">
        <v>561587.53</v>
      </c>
      <c r="X152">
        <v>561587.28</v>
      </c>
      <c r="Y152">
        <v>62296.900000000009</v>
      </c>
    </row>
    <row r="153" spans="1:25" x14ac:dyDescent="0.2">
      <c r="A153" s="1" t="s">
        <v>650</v>
      </c>
      <c r="B153">
        <v>26250</v>
      </c>
      <c r="C153">
        <v>0</v>
      </c>
      <c r="D153">
        <v>26250</v>
      </c>
      <c r="E153">
        <v>23126.12</v>
      </c>
      <c r="F153">
        <v>23126.12</v>
      </c>
      <c r="G153">
        <v>3123.88</v>
      </c>
      <c r="H153">
        <v>39375</v>
      </c>
      <c r="I153">
        <v>-3706.42</v>
      </c>
      <c r="J153">
        <v>35668.58</v>
      </c>
      <c r="K153">
        <v>27855.119999999999</v>
      </c>
      <c r="L153">
        <v>27855.119999999999</v>
      </c>
      <c r="M153">
        <v>7813.46</v>
      </c>
      <c r="N153">
        <v>39375</v>
      </c>
      <c r="O153">
        <v>-2136.75</v>
      </c>
      <c r="P153">
        <v>37238.25</v>
      </c>
      <c r="Q153">
        <v>34666.76</v>
      </c>
      <c r="R153">
        <v>34881.279999999999</v>
      </c>
      <c r="S153">
        <v>2356.9699999999998</v>
      </c>
      <c r="T153">
        <v>105000</v>
      </c>
      <c r="U153">
        <v>-5843.17</v>
      </c>
      <c r="V153">
        <v>99156.83</v>
      </c>
      <c r="W153">
        <v>85648</v>
      </c>
      <c r="X153">
        <v>85862.51999999999</v>
      </c>
      <c r="Y153">
        <v>13294.31</v>
      </c>
    </row>
    <row r="154" spans="1:25" x14ac:dyDescent="0.2">
      <c r="A154" s="1" t="s">
        <v>649</v>
      </c>
      <c r="B154">
        <v>1017.24</v>
      </c>
      <c r="C154">
        <v>-68.209999999999994</v>
      </c>
      <c r="D154">
        <v>949.03</v>
      </c>
      <c r="E154">
        <v>798.4</v>
      </c>
      <c r="F154">
        <v>798.4</v>
      </c>
      <c r="G154">
        <v>150.63</v>
      </c>
      <c r="H154">
        <v>1525.86</v>
      </c>
      <c r="I154">
        <v>0</v>
      </c>
      <c r="J154">
        <v>1525.86</v>
      </c>
      <c r="K154">
        <v>1164.4100000000001</v>
      </c>
      <c r="L154">
        <v>1164.4100000000001</v>
      </c>
      <c r="M154">
        <v>361.45</v>
      </c>
      <c r="N154">
        <v>1546.02</v>
      </c>
      <c r="O154">
        <v>0</v>
      </c>
      <c r="P154">
        <v>1546.02</v>
      </c>
      <c r="Q154">
        <v>1409.48</v>
      </c>
      <c r="R154">
        <v>1409.48</v>
      </c>
      <c r="S154">
        <v>136.54</v>
      </c>
      <c r="T154">
        <v>4089.12</v>
      </c>
      <c r="U154">
        <v>-68.209999999999994</v>
      </c>
      <c r="V154">
        <v>4020.91</v>
      </c>
      <c r="W154">
        <v>3372.29</v>
      </c>
      <c r="X154">
        <v>3372.29</v>
      </c>
      <c r="Y154">
        <v>648.61999999999989</v>
      </c>
    </row>
    <row r="155" spans="1:25" x14ac:dyDescent="0.2">
      <c r="A155" s="1" t="s">
        <v>648</v>
      </c>
      <c r="B155">
        <v>10080</v>
      </c>
      <c r="C155">
        <v>-2436</v>
      </c>
      <c r="D155">
        <v>7644</v>
      </c>
      <c r="E155">
        <v>5388.11</v>
      </c>
      <c r="F155">
        <v>5388.11</v>
      </c>
      <c r="G155">
        <v>2255.89</v>
      </c>
      <c r="H155">
        <v>15120</v>
      </c>
      <c r="I155">
        <v>3706.42</v>
      </c>
      <c r="J155">
        <v>18826.419999999998</v>
      </c>
      <c r="K155">
        <v>13731.06</v>
      </c>
      <c r="L155">
        <v>13731.06</v>
      </c>
      <c r="M155">
        <v>5095.3599999999997</v>
      </c>
      <c r="N155">
        <v>15840</v>
      </c>
      <c r="O155">
        <v>2136.75</v>
      </c>
      <c r="P155">
        <v>17976.75</v>
      </c>
      <c r="Q155">
        <v>15672.25</v>
      </c>
      <c r="R155">
        <v>15672.25</v>
      </c>
      <c r="S155">
        <v>2304.5</v>
      </c>
      <c r="T155">
        <v>41040</v>
      </c>
      <c r="U155">
        <v>3407.17</v>
      </c>
      <c r="V155">
        <v>44447.17</v>
      </c>
      <c r="W155">
        <v>34791.42</v>
      </c>
      <c r="X155">
        <v>34791.42</v>
      </c>
      <c r="Y155">
        <v>9655.75</v>
      </c>
    </row>
    <row r="156" spans="1:25" x14ac:dyDescent="0.2">
      <c r="A156" s="1" t="s">
        <v>647</v>
      </c>
      <c r="B156">
        <v>31800</v>
      </c>
      <c r="C156">
        <v>0</v>
      </c>
      <c r="D156">
        <v>31800</v>
      </c>
      <c r="E156">
        <v>12015.84</v>
      </c>
      <c r="F156">
        <v>12015.84</v>
      </c>
      <c r="G156">
        <v>19784.16</v>
      </c>
      <c r="H156">
        <v>28000</v>
      </c>
      <c r="I156">
        <v>0</v>
      </c>
      <c r="J156">
        <v>28000</v>
      </c>
      <c r="K156">
        <v>12708.19</v>
      </c>
      <c r="L156">
        <v>12708.19</v>
      </c>
      <c r="M156">
        <v>15291.81</v>
      </c>
      <c r="N156">
        <v>38000</v>
      </c>
      <c r="O156">
        <v>0</v>
      </c>
      <c r="P156">
        <v>38000</v>
      </c>
      <c r="Q156">
        <v>26443.86</v>
      </c>
      <c r="R156">
        <v>26443.86</v>
      </c>
      <c r="S156">
        <v>11556.14</v>
      </c>
      <c r="T156">
        <v>97800</v>
      </c>
      <c r="U156">
        <v>0</v>
      </c>
      <c r="V156">
        <v>97800</v>
      </c>
      <c r="W156">
        <v>51167.89</v>
      </c>
      <c r="X156">
        <v>51167.89</v>
      </c>
      <c r="Y156">
        <v>46632.11</v>
      </c>
    </row>
    <row r="157" spans="1:25" x14ac:dyDescent="0.2">
      <c r="A157" s="1" t="s">
        <v>646</v>
      </c>
      <c r="B157">
        <v>890.4</v>
      </c>
      <c r="C157">
        <v>0</v>
      </c>
      <c r="D157">
        <v>890.4</v>
      </c>
      <c r="E157">
        <v>336.45</v>
      </c>
      <c r="F157">
        <v>336.45</v>
      </c>
      <c r="G157">
        <v>553.95000000000005</v>
      </c>
      <c r="H157">
        <v>784</v>
      </c>
      <c r="I157">
        <v>0</v>
      </c>
      <c r="J157">
        <v>784</v>
      </c>
      <c r="K157">
        <v>355.83</v>
      </c>
      <c r="L157">
        <v>355.83</v>
      </c>
      <c r="M157">
        <v>428.17</v>
      </c>
      <c r="N157">
        <v>1064</v>
      </c>
      <c r="O157">
        <v>0</v>
      </c>
      <c r="P157">
        <v>1064</v>
      </c>
      <c r="Q157">
        <v>740.45</v>
      </c>
      <c r="R157">
        <v>740.45</v>
      </c>
      <c r="S157">
        <v>323.55</v>
      </c>
      <c r="T157">
        <v>2738.4</v>
      </c>
      <c r="U157">
        <v>0</v>
      </c>
      <c r="V157">
        <v>2738.4</v>
      </c>
      <c r="W157">
        <v>1432.73</v>
      </c>
      <c r="X157">
        <v>1432.73</v>
      </c>
      <c r="Y157">
        <v>1305.67</v>
      </c>
    </row>
    <row r="158" spans="1:25" x14ac:dyDescent="0.2">
      <c r="A158" s="1" t="s">
        <v>645</v>
      </c>
      <c r="B158">
        <v>154486</v>
      </c>
      <c r="C158">
        <v>0</v>
      </c>
      <c r="D158">
        <v>154486</v>
      </c>
      <c r="E158">
        <v>49318.23</v>
      </c>
      <c r="F158">
        <v>49318.23</v>
      </c>
      <c r="G158">
        <v>105167.77</v>
      </c>
      <c r="H158">
        <v>184486</v>
      </c>
      <c r="I158">
        <v>-19000</v>
      </c>
      <c r="J158">
        <v>165486</v>
      </c>
      <c r="K158">
        <v>102088.42</v>
      </c>
      <c r="L158">
        <v>103261.1</v>
      </c>
      <c r="M158">
        <v>62224.9</v>
      </c>
      <c r="N158">
        <v>175236</v>
      </c>
      <c r="O158">
        <v>-137.81</v>
      </c>
      <c r="P158">
        <v>175098.19</v>
      </c>
      <c r="Q158">
        <v>154530.89000000001</v>
      </c>
      <c r="R158">
        <v>153358.21</v>
      </c>
      <c r="S158">
        <v>21739.98</v>
      </c>
      <c r="T158">
        <v>514208</v>
      </c>
      <c r="U158">
        <v>-19137.810000000001</v>
      </c>
      <c r="V158">
        <v>495070.19</v>
      </c>
      <c r="W158">
        <v>305937.54000000004</v>
      </c>
      <c r="X158">
        <v>305937.54000000004</v>
      </c>
      <c r="Y158">
        <v>189132.65000000002</v>
      </c>
    </row>
    <row r="159" spans="1:25" x14ac:dyDescent="0.2">
      <c r="A159" s="1" t="s">
        <v>644</v>
      </c>
      <c r="B159">
        <v>5397.7</v>
      </c>
      <c r="C159">
        <v>-84.61</v>
      </c>
      <c r="D159">
        <v>5313.09</v>
      </c>
      <c r="E159">
        <v>2198.88</v>
      </c>
      <c r="F159">
        <v>2198.88</v>
      </c>
      <c r="G159">
        <v>3114.21</v>
      </c>
      <c r="H159">
        <v>6237.7</v>
      </c>
      <c r="I159">
        <v>-812</v>
      </c>
      <c r="J159">
        <v>5425.7</v>
      </c>
      <c r="K159">
        <v>3511.68</v>
      </c>
      <c r="L159">
        <v>3511.68</v>
      </c>
      <c r="M159">
        <v>1914.02</v>
      </c>
      <c r="N159">
        <v>5978.66</v>
      </c>
      <c r="O159">
        <v>0</v>
      </c>
      <c r="P159">
        <v>5978.66</v>
      </c>
      <c r="Q159">
        <v>5402.81</v>
      </c>
      <c r="R159">
        <v>5402.81</v>
      </c>
      <c r="S159">
        <v>575.85</v>
      </c>
      <c r="T159">
        <v>17614.059999999998</v>
      </c>
      <c r="U159">
        <v>-896.61</v>
      </c>
      <c r="V159">
        <v>16717.45</v>
      </c>
      <c r="W159">
        <v>11113.369999999999</v>
      </c>
      <c r="X159">
        <v>11113.369999999999</v>
      </c>
      <c r="Y159">
        <v>5604.08</v>
      </c>
    </row>
    <row r="160" spans="1:25" x14ac:dyDescent="0.2">
      <c r="A160" s="1" t="s">
        <v>643</v>
      </c>
      <c r="B160">
        <v>38289</v>
      </c>
      <c r="C160">
        <v>-3021.64</v>
      </c>
      <c r="D160">
        <v>35267.360000000001</v>
      </c>
      <c r="E160">
        <v>29213.41</v>
      </c>
      <c r="F160">
        <v>29213.41</v>
      </c>
      <c r="G160">
        <v>6053.95</v>
      </c>
      <c r="H160">
        <v>38289</v>
      </c>
      <c r="I160">
        <v>-10000</v>
      </c>
      <c r="J160">
        <v>28289</v>
      </c>
      <c r="K160">
        <v>23328.84</v>
      </c>
      <c r="L160">
        <v>23328.84</v>
      </c>
      <c r="M160">
        <v>4960.16</v>
      </c>
      <c r="N160">
        <v>38287.5</v>
      </c>
      <c r="O160">
        <v>137.81</v>
      </c>
      <c r="P160">
        <v>38425.31</v>
      </c>
      <c r="Q160">
        <v>38425.31</v>
      </c>
      <c r="R160">
        <v>38425.31</v>
      </c>
      <c r="S160">
        <v>0</v>
      </c>
      <c r="T160">
        <v>114865.5</v>
      </c>
      <c r="U160">
        <v>-12883.83</v>
      </c>
      <c r="V160">
        <v>101981.67</v>
      </c>
      <c r="W160">
        <v>90967.56</v>
      </c>
      <c r="X160">
        <v>90967.56</v>
      </c>
      <c r="Y160">
        <v>11014.11</v>
      </c>
    </row>
    <row r="161" spans="1:25" x14ac:dyDescent="0.2">
      <c r="A161" s="1" t="s">
        <v>642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</row>
    <row r="162" spans="1:25" x14ac:dyDescent="0.2">
      <c r="A162" s="1" t="s">
        <v>641</v>
      </c>
      <c r="B162">
        <v>174500</v>
      </c>
      <c r="C162">
        <v>0</v>
      </c>
      <c r="D162">
        <v>174500</v>
      </c>
      <c r="E162">
        <v>51736.67</v>
      </c>
      <c r="F162">
        <v>51736.67</v>
      </c>
      <c r="G162">
        <v>122763.33</v>
      </c>
      <c r="H162">
        <v>176000</v>
      </c>
      <c r="I162">
        <v>5107.01</v>
      </c>
      <c r="J162">
        <v>181107.01</v>
      </c>
      <c r="K162">
        <v>182209.28</v>
      </c>
      <c r="L162">
        <v>182209.28</v>
      </c>
      <c r="M162">
        <v>-1102.27</v>
      </c>
      <c r="N162">
        <v>176500</v>
      </c>
      <c r="O162">
        <v>0</v>
      </c>
      <c r="P162">
        <v>176500</v>
      </c>
      <c r="Q162">
        <v>170420.83</v>
      </c>
      <c r="R162">
        <v>170560.85</v>
      </c>
      <c r="S162">
        <v>5939.15</v>
      </c>
      <c r="T162">
        <v>527000</v>
      </c>
      <c r="U162">
        <v>5107.01</v>
      </c>
      <c r="V162">
        <v>532107.01</v>
      </c>
      <c r="W162">
        <v>404366.78</v>
      </c>
      <c r="X162">
        <v>404506.80000000005</v>
      </c>
      <c r="Y162">
        <v>127600.20999999999</v>
      </c>
    </row>
    <row r="163" spans="1:25" x14ac:dyDescent="0.2">
      <c r="A163" s="1" t="s">
        <v>640</v>
      </c>
      <c r="B163">
        <v>5602.8</v>
      </c>
      <c r="C163">
        <v>-157.24</v>
      </c>
      <c r="D163">
        <v>5445.56</v>
      </c>
      <c r="E163">
        <v>1819.7</v>
      </c>
      <c r="F163">
        <v>1819.7</v>
      </c>
      <c r="G163">
        <v>3625.86</v>
      </c>
      <c r="H163">
        <v>6211.13</v>
      </c>
      <c r="I163">
        <v>-812</v>
      </c>
      <c r="J163">
        <v>5399.13</v>
      </c>
      <c r="K163">
        <v>5423.81</v>
      </c>
      <c r="L163">
        <v>5423.81</v>
      </c>
      <c r="M163">
        <v>-24.68</v>
      </c>
      <c r="N163">
        <v>4942</v>
      </c>
      <c r="O163">
        <v>0</v>
      </c>
      <c r="P163">
        <v>4942</v>
      </c>
      <c r="Q163">
        <v>4771.78</v>
      </c>
      <c r="R163">
        <v>4771.78</v>
      </c>
      <c r="S163">
        <v>170.22</v>
      </c>
      <c r="T163">
        <v>16755.93</v>
      </c>
      <c r="U163">
        <v>-969.24</v>
      </c>
      <c r="V163">
        <v>15786.69</v>
      </c>
      <c r="W163">
        <v>12015.29</v>
      </c>
      <c r="X163">
        <v>12015.29</v>
      </c>
      <c r="Y163">
        <v>3771.4</v>
      </c>
    </row>
    <row r="164" spans="1:25" x14ac:dyDescent="0.2">
      <c r="A164" s="1" t="s">
        <v>639</v>
      </c>
      <c r="B164">
        <v>25600</v>
      </c>
      <c r="C164">
        <v>-5615.8</v>
      </c>
      <c r="D164">
        <v>19984.2</v>
      </c>
      <c r="E164">
        <v>13252.5</v>
      </c>
      <c r="F164">
        <v>13252.5</v>
      </c>
      <c r="G164">
        <v>6731.7</v>
      </c>
      <c r="H164">
        <v>45826</v>
      </c>
      <c r="I164">
        <v>-34107.01</v>
      </c>
      <c r="J164">
        <v>11718.99</v>
      </c>
      <c r="K164">
        <v>11498.19</v>
      </c>
      <c r="L164">
        <v>11498.19</v>
      </c>
      <c r="M164">
        <v>220.8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71426</v>
      </c>
      <c r="U164">
        <v>-39722.810000000005</v>
      </c>
      <c r="V164">
        <v>31703.190000000002</v>
      </c>
      <c r="W164">
        <v>24750.690000000002</v>
      </c>
      <c r="X164">
        <v>24750.690000000002</v>
      </c>
      <c r="Y164">
        <v>6952.5</v>
      </c>
    </row>
    <row r="165" spans="1:25" x14ac:dyDescent="0.2">
      <c r="A165" s="1" t="s">
        <v>638</v>
      </c>
      <c r="B165">
        <v>13800</v>
      </c>
      <c r="C165">
        <v>-688.16</v>
      </c>
      <c r="D165">
        <v>13111.84</v>
      </c>
      <c r="E165">
        <v>5891.15</v>
      </c>
      <c r="F165">
        <v>5891.15</v>
      </c>
      <c r="G165">
        <v>7220.69</v>
      </c>
      <c r="H165">
        <v>13800</v>
      </c>
      <c r="I165">
        <v>0</v>
      </c>
      <c r="J165">
        <v>13800</v>
      </c>
      <c r="K165">
        <v>11331.44</v>
      </c>
      <c r="L165">
        <v>11331.44</v>
      </c>
      <c r="M165">
        <v>2468.56</v>
      </c>
      <c r="N165">
        <v>13800</v>
      </c>
      <c r="O165">
        <v>1200</v>
      </c>
      <c r="P165">
        <v>15000</v>
      </c>
      <c r="Q165">
        <v>13596.22</v>
      </c>
      <c r="R165">
        <v>13596.22</v>
      </c>
      <c r="S165">
        <v>1403.78</v>
      </c>
      <c r="T165">
        <v>41400</v>
      </c>
      <c r="U165">
        <v>511.84000000000003</v>
      </c>
      <c r="V165">
        <v>41911.839999999997</v>
      </c>
      <c r="W165">
        <v>30818.809999999998</v>
      </c>
      <c r="X165">
        <v>30818.809999999998</v>
      </c>
      <c r="Y165">
        <v>11093.03</v>
      </c>
    </row>
    <row r="166" spans="1:25" x14ac:dyDescent="0.2">
      <c r="A166" s="1" t="s">
        <v>637</v>
      </c>
      <c r="B166">
        <v>2241.39</v>
      </c>
      <c r="C166">
        <v>0</v>
      </c>
      <c r="D166">
        <v>2241.39</v>
      </c>
      <c r="E166">
        <v>2039.22</v>
      </c>
      <c r="F166">
        <v>2039.22</v>
      </c>
      <c r="G166">
        <v>202.17</v>
      </c>
      <c r="H166">
        <v>2241.39</v>
      </c>
      <c r="I166">
        <v>0</v>
      </c>
      <c r="J166">
        <v>2241.39</v>
      </c>
      <c r="K166">
        <v>1546.74</v>
      </c>
      <c r="L166">
        <v>1546.74</v>
      </c>
      <c r="M166">
        <v>694.65</v>
      </c>
      <c r="N166">
        <v>2241.39</v>
      </c>
      <c r="O166">
        <v>0</v>
      </c>
      <c r="P166">
        <v>2241.39</v>
      </c>
      <c r="Q166">
        <v>1411.92</v>
      </c>
      <c r="R166">
        <v>1411.92</v>
      </c>
      <c r="S166">
        <v>829.47</v>
      </c>
      <c r="T166">
        <v>6724.17</v>
      </c>
      <c r="U166">
        <v>0</v>
      </c>
      <c r="V166">
        <v>6724.17</v>
      </c>
      <c r="W166">
        <v>4997.88</v>
      </c>
      <c r="X166">
        <v>4997.88</v>
      </c>
      <c r="Y166">
        <v>1726.29</v>
      </c>
    </row>
    <row r="167" spans="1:25" x14ac:dyDescent="0.2">
      <c r="A167" s="1" t="s">
        <v>636</v>
      </c>
      <c r="B167">
        <v>66249.600000000006</v>
      </c>
      <c r="C167">
        <v>688.16</v>
      </c>
      <c r="D167">
        <v>66937.759999999995</v>
      </c>
      <c r="E167">
        <v>66937.759999999995</v>
      </c>
      <c r="F167">
        <v>66937.759999999995</v>
      </c>
      <c r="G167">
        <v>0</v>
      </c>
      <c r="H167">
        <v>66249.600000000006</v>
      </c>
      <c r="I167">
        <v>0</v>
      </c>
      <c r="J167">
        <v>66249.600000000006</v>
      </c>
      <c r="K167">
        <v>43909.14</v>
      </c>
      <c r="L167">
        <v>43909.14</v>
      </c>
      <c r="M167">
        <v>22340.46</v>
      </c>
      <c r="N167">
        <v>66249.600000000006</v>
      </c>
      <c r="O167">
        <v>-1200</v>
      </c>
      <c r="P167">
        <v>65049.599999999999</v>
      </c>
      <c r="Q167">
        <v>36828.080000000002</v>
      </c>
      <c r="R167">
        <v>36828.080000000002</v>
      </c>
      <c r="S167">
        <v>28221.52</v>
      </c>
      <c r="T167">
        <v>198748.80000000002</v>
      </c>
      <c r="U167">
        <v>-511.84000000000003</v>
      </c>
      <c r="V167">
        <v>198236.96</v>
      </c>
      <c r="W167">
        <v>147674.97999999998</v>
      </c>
      <c r="X167">
        <v>147674.97999999998</v>
      </c>
      <c r="Y167">
        <v>50561.979999999996</v>
      </c>
    </row>
    <row r="168" spans="1:25" x14ac:dyDescent="0.2">
      <c r="A168" s="1" t="s">
        <v>635</v>
      </c>
      <c r="B168">
        <v>12000</v>
      </c>
      <c r="C168">
        <v>-1945.53</v>
      </c>
      <c r="D168">
        <v>10054.469999999999</v>
      </c>
      <c r="E168">
        <v>0</v>
      </c>
      <c r="F168">
        <v>0</v>
      </c>
      <c r="G168">
        <v>10054.469999999999</v>
      </c>
      <c r="H168">
        <v>13950</v>
      </c>
      <c r="I168">
        <v>0</v>
      </c>
      <c r="J168">
        <v>13950</v>
      </c>
      <c r="K168">
        <v>10280.58</v>
      </c>
      <c r="L168">
        <v>10280.58</v>
      </c>
      <c r="M168">
        <v>3669.42</v>
      </c>
      <c r="N168">
        <v>10000</v>
      </c>
      <c r="O168">
        <v>0</v>
      </c>
      <c r="P168">
        <v>10000</v>
      </c>
      <c r="Q168">
        <v>7401.62</v>
      </c>
      <c r="R168">
        <v>7401.62</v>
      </c>
      <c r="S168">
        <v>2598.38</v>
      </c>
      <c r="T168">
        <v>35950</v>
      </c>
      <c r="U168">
        <v>-1945.53</v>
      </c>
      <c r="V168">
        <v>34004.47</v>
      </c>
      <c r="W168">
        <v>17682.2</v>
      </c>
      <c r="X168">
        <v>17682.2</v>
      </c>
      <c r="Y168">
        <v>16322.27</v>
      </c>
    </row>
    <row r="169" spans="1:25" x14ac:dyDescent="0.2">
      <c r="A169" s="1" t="s">
        <v>634</v>
      </c>
      <c r="B169">
        <v>336</v>
      </c>
      <c r="C169">
        <v>-54.47</v>
      </c>
      <c r="D169">
        <v>281.52999999999997</v>
      </c>
      <c r="E169">
        <v>3000</v>
      </c>
      <c r="F169">
        <v>3000</v>
      </c>
      <c r="G169">
        <v>-2718.47</v>
      </c>
      <c r="H169">
        <v>390.6</v>
      </c>
      <c r="I169">
        <v>0</v>
      </c>
      <c r="J169">
        <v>390.6</v>
      </c>
      <c r="K169">
        <v>287.86</v>
      </c>
      <c r="L169">
        <v>287.86</v>
      </c>
      <c r="M169">
        <v>102.74</v>
      </c>
      <c r="N169">
        <v>280</v>
      </c>
      <c r="O169">
        <v>0</v>
      </c>
      <c r="P169">
        <v>280</v>
      </c>
      <c r="Q169">
        <v>207.25</v>
      </c>
      <c r="R169">
        <v>207.25</v>
      </c>
      <c r="S169">
        <v>72.75</v>
      </c>
      <c r="T169">
        <v>1006.6</v>
      </c>
      <c r="U169">
        <v>-54.47</v>
      </c>
      <c r="V169">
        <v>952.13</v>
      </c>
      <c r="W169">
        <v>3495.11</v>
      </c>
      <c r="X169">
        <v>3495.11</v>
      </c>
      <c r="Y169">
        <v>-2542.98</v>
      </c>
    </row>
    <row r="170" spans="1:25" x14ac:dyDescent="0.2">
      <c r="A170" s="1" t="s">
        <v>633</v>
      </c>
      <c r="B170">
        <v>23860</v>
      </c>
      <c r="C170">
        <v>5836.58</v>
      </c>
      <c r="D170">
        <v>29696.58</v>
      </c>
      <c r="E170">
        <v>18939.71</v>
      </c>
      <c r="F170">
        <v>18939.71</v>
      </c>
      <c r="G170">
        <v>10756.87</v>
      </c>
      <c r="H170">
        <v>20298</v>
      </c>
      <c r="I170">
        <v>0</v>
      </c>
      <c r="J170">
        <v>20298</v>
      </c>
      <c r="K170">
        <v>15673.52</v>
      </c>
      <c r="L170">
        <v>15673.52</v>
      </c>
      <c r="M170">
        <v>4624.4799999999996</v>
      </c>
      <c r="N170">
        <v>20300</v>
      </c>
      <c r="O170">
        <v>-1618.7</v>
      </c>
      <c r="P170">
        <v>18681.3</v>
      </c>
      <c r="Q170">
        <v>10511.5</v>
      </c>
      <c r="R170">
        <v>10511.5</v>
      </c>
      <c r="S170">
        <v>8169.8</v>
      </c>
      <c r="T170">
        <v>64458</v>
      </c>
      <c r="U170">
        <v>4217.88</v>
      </c>
      <c r="V170">
        <v>68675.88</v>
      </c>
      <c r="W170">
        <v>45124.729999999996</v>
      </c>
      <c r="X170">
        <v>45124.729999999996</v>
      </c>
      <c r="Y170">
        <v>23551.15</v>
      </c>
    </row>
    <row r="171" spans="1:25" x14ac:dyDescent="0.2">
      <c r="A171" s="1" t="s">
        <v>632</v>
      </c>
      <c r="B171">
        <v>2716.27</v>
      </c>
      <c r="C171">
        <v>163.41999999999999</v>
      </c>
      <c r="D171">
        <v>2879.69</v>
      </c>
      <c r="E171">
        <v>2548.48</v>
      </c>
      <c r="F171">
        <v>2548.48</v>
      </c>
      <c r="G171">
        <v>331.21</v>
      </c>
      <c r="H171">
        <v>4858.0200000000004</v>
      </c>
      <c r="I171">
        <v>0</v>
      </c>
      <c r="J171">
        <v>4858.0200000000004</v>
      </c>
      <c r="K171">
        <v>4677.6400000000003</v>
      </c>
      <c r="L171">
        <v>4677.6400000000003</v>
      </c>
      <c r="M171">
        <v>180.38</v>
      </c>
      <c r="N171">
        <v>4877.3500000000004</v>
      </c>
      <c r="O171">
        <v>0</v>
      </c>
      <c r="P171">
        <v>4877.3500000000004</v>
      </c>
      <c r="Q171">
        <v>7689.39</v>
      </c>
      <c r="R171">
        <v>7689.39</v>
      </c>
      <c r="S171">
        <v>-2812.04</v>
      </c>
      <c r="T171">
        <v>12451.640000000001</v>
      </c>
      <c r="U171">
        <v>163.41999999999999</v>
      </c>
      <c r="V171">
        <v>12615.060000000001</v>
      </c>
      <c r="W171">
        <v>14915.510000000002</v>
      </c>
      <c r="X171">
        <v>14915.510000000002</v>
      </c>
      <c r="Y171">
        <v>-2300.4499999999998</v>
      </c>
    </row>
    <row r="172" spans="1:25" x14ac:dyDescent="0.2">
      <c r="A172" s="1" t="s">
        <v>631</v>
      </c>
      <c r="B172">
        <v>6900</v>
      </c>
      <c r="C172">
        <v>0</v>
      </c>
      <c r="D172">
        <v>6900</v>
      </c>
      <c r="E172">
        <v>6180</v>
      </c>
      <c r="F172">
        <v>6180</v>
      </c>
      <c r="G172">
        <v>720</v>
      </c>
      <c r="H172">
        <v>6900</v>
      </c>
      <c r="I172">
        <v>0</v>
      </c>
      <c r="J172">
        <v>6900</v>
      </c>
      <c r="K172">
        <v>5955.78</v>
      </c>
      <c r="L172">
        <v>5955.78</v>
      </c>
      <c r="M172">
        <v>944.22</v>
      </c>
      <c r="N172">
        <v>7590</v>
      </c>
      <c r="O172">
        <v>0</v>
      </c>
      <c r="P172">
        <v>7590</v>
      </c>
      <c r="Q172">
        <v>2596</v>
      </c>
      <c r="R172">
        <v>2596</v>
      </c>
      <c r="S172">
        <v>4994</v>
      </c>
      <c r="T172">
        <v>21390</v>
      </c>
      <c r="U172">
        <v>0</v>
      </c>
      <c r="V172">
        <v>21390</v>
      </c>
      <c r="W172">
        <v>14731.779999999999</v>
      </c>
      <c r="X172">
        <v>14731.779999999999</v>
      </c>
      <c r="Y172">
        <v>6658.22</v>
      </c>
    </row>
    <row r="173" spans="1:25" x14ac:dyDescent="0.2">
      <c r="A173" s="1" t="s">
        <v>630</v>
      </c>
      <c r="B173">
        <v>66249.600000000006</v>
      </c>
      <c r="C173">
        <v>0</v>
      </c>
      <c r="D173">
        <v>66249.600000000006</v>
      </c>
      <c r="E173">
        <v>65896.03</v>
      </c>
      <c r="F173">
        <v>65896.03</v>
      </c>
      <c r="G173">
        <v>353.57</v>
      </c>
      <c r="H173">
        <v>146302.73000000001</v>
      </c>
      <c r="I173">
        <v>0</v>
      </c>
      <c r="J173">
        <v>146302.73000000001</v>
      </c>
      <c r="K173">
        <v>145429.96</v>
      </c>
      <c r="L173">
        <v>145429.96</v>
      </c>
      <c r="M173">
        <v>872.77</v>
      </c>
      <c r="N173">
        <v>146301.20000000001</v>
      </c>
      <c r="O173">
        <v>1618.7</v>
      </c>
      <c r="P173">
        <v>147919.9</v>
      </c>
      <c r="Q173">
        <v>112777.34</v>
      </c>
      <c r="R173">
        <v>112777.34</v>
      </c>
      <c r="S173">
        <v>35142.559999999998</v>
      </c>
      <c r="T173">
        <v>358853.53</v>
      </c>
      <c r="U173">
        <v>1618.7</v>
      </c>
      <c r="V173">
        <v>360472.23</v>
      </c>
      <c r="W173">
        <v>324103.32999999996</v>
      </c>
      <c r="X173">
        <v>324103.32999999996</v>
      </c>
      <c r="Y173">
        <v>36368.899999999994</v>
      </c>
    </row>
    <row r="174" spans="1:25" x14ac:dyDescent="0.2">
      <c r="A174" s="1" t="s">
        <v>629</v>
      </c>
      <c r="B174">
        <v>9925</v>
      </c>
      <c r="C174">
        <v>0</v>
      </c>
      <c r="D174">
        <v>9925</v>
      </c>
      <c r="E174">
        <v>9579.1</v>
      </c>
      <c r="F174">
        <v>9579.1</v>
      </c>
      <c r="G174">
        <v>345.9</v>
      </c>
      <c r="H174">
        <v>5500</v>
      </c>
      <c r="I174">
        <v>0</v>
      </c>
      <c r="J174">
        <v>5500</v>
      </c>
      <c r="K174">
        <v>5220</v>
      </c>
      <c r="L174">
        <v>5220</v>
      </c>
      <c r="M174">
        <v>280</v>
      </c>
      <c r="N174">
        <v>5500</v>
      </c>
      <c r="O174">
        <v>0</v>
      </c>
      <c r="P174">
        <v>5500</v>
      </c>
      <c r="Q174">
        <v>4687.37</v>
      </c>
      <c r="R174">
        <v>4687.37</v>
      </c>
      <c r="S174">
        <v>812.63</v>
      </c>
      <c r="T174">
        <v>20925</v>
      </c>
      <c r="U174">
        <v>0</v>
      </c>
      <c r="V174">
        <v>20925</v>
      </c>
      <c r="W174">
        <v>19486.47</v>
      </c>
      <c r="X174">
        <v>19486.47</v>
      </c>
      <c r="Y174">
        <v>1438.53</v>
      </c>
    </row>
    <row r="175" spans="1:25" x14ac:dyDescent="0.2">
      <c r="A175" s="1" t="s">
        <v>628</v>
      </c>
      <c r="B175">
        <v>277.89999999999998</v>
      </c>
      <c r="C175">
        <v>0</v>
      </c>
      <c r="D175">
        <v>277.89999999999998</v>
      </c>
      <c r="E175">
        <v>268.20999999999998</v>
      </c>
      <c r="F175">
        <v>268.20999999999998</v>
      </c>
      <c r="G175">
        <v>9.69</v>
      </c>
      <c r="H175">
        <v>154</v>
      </c>
      <c r="I175">
        <v>0</v>
      </c>
      <c r="J175">
        <v>154</v>
      </c>
      <c r="K175">
        <v>146.16</v>
      </c>
      <c r="L175">
        <v>146.16</v>
      </c>
      <c r="M175">
        <v>7.84</v>
      </c>
      <c r="N175">
        <v>154</v>
      </c>
      <c r="O175">
        <v>0</v>
      </c>
      <c r="P175">
        <v>154</v>
      </c>
      <c r="Q175">
        <v>131.25</v>
      </c>
      <c r="R175">
        <v>131.25</v>
      </c>
      <c r="S175">
        <v>22.75</v>
      </c>
      <c r="T175">
        <v>585.9</v>
      </c>
      <c r="U175">
        <v>0</v>
      </c>
      <c r="V175">
        <v>585.9</v>
      </c>
      <c r="W175">
        <v>545.62</v>
      </c>
      <c r="X175">
        <v>545.62</v>
      </c>
      <c r="Y175">
        <v>40.28</v>
      </c>
    </row>
    <row r="176" spans="1:25" x14ac:dyDescent="0.2">
      <c r="A176" s="1" t="s">
        <v>627</v>
      </c>
      <c r="B176">
        <v>60000</v>
      </c>
      <c r="C176">
        <v>-3891.05</v>
      </c>
      <c r="D176">
        <v>56108.95</v>
      </c>
      <c r="E176">
        <v>25989.83</v>
      </c>
      <c r="F176">
        <v>25989.83</v>
      </c>
      <c r="G176">
        <v>30119.119999999999</v>
      </c>
      <c r="H176">
        <v>48500</v>
      </c>
      <c r="I176">
        <v>0</v>
      </c>
      <c r="J176">
        <v>48500</v>
      </c>
      <c r="K176">
        <v>41085.050000000003</v>
      </c>
      <c r="L176">
        <v>41085.050000000003</v>
      </c>
      <c r="M176">
        <v>7414.95</v>
      </c>
      <c r="N176">
        <v>35000</v>
      </c>
      <c r="O176">
        <v>-2500</v>
      </c>
      <c r="P176">
        <v>32500</v>
      </c>
      <c r="Q176">
        <v>23944.25</v>
      </c>
      <c r="R176">
        <v>23944.25</v>
      </c>
      <c r="S176">
        <v>8555.75</v>
      </c>
      <c r="T176">
        <v>143500</v>
      </c>
      <c r="U176">
        <v>-6391.05</v>
      </c>
      <c r="V176">
        <v>137108.95000000001</v>
      </c>
      <c r="W176">
        <v>91019.13</v>
      </c>
      <c r="X176">
        <v>91019.13</v>
      </c>
      <c r="Y176">
        <v>46089.82</v>
      </c>
    </row>
    <row r="177" spans="1:25" x14ac:dyDescent="0.2">
      <c r="A177" s="1" t="s">
        <v>626</v>
      </c>
      <c r="B177">
        <v>1680</v>
      </c>
      <c r="C177">
        <v>-108.95</v>
      </c>
      <c r="D177">
        <v>1571.05</v>
      </c>
      <c r="E177">
        <v>4727.71</v>
      </c>
      <c r="F177">
        <v>4727.71</v>
      </c>
      <c r="G177">
        <v>-3156.66</v>
      </c>
      <c r="H177">
        <v>1358</v>
      </c>
      <c r="I177">
        <v>0</v>
      </c>
      <c r="J177">
        <v>1358</v>
      </c>
      <c r="K177">
        <v>1150.3800000000001</v>
      </c>
      <c r="L177">
        <v>1150.3800000000001</v>
      </c>
      <c r="M177">
        <v>207.62</v>
      </c>
      <c r="N177">
        <v>980</v>
      </c>
      <c r="O177">
        <v>-70</v>
      </c>
      <c r="P177">
        <v>910</v>
      </c>
      <c r="Q177">
        <v>670.44</v>
      </c>
      <c r="R177">
        <v>670.44</v>
      </c>
      <c r="S177">
        <v>239.56</v>
      </c>
      <c r="T177">
        <v>4018</v>
      </c>
      <c r="U177">
        <v>-178.95</v>
      </c>
      <c r="V177">
        <v>3839.05</v>
      </c>
      <c r="W177">
        <v>6548.5300000000007</v>
      </c>
      <c r="X177">
        <v>6548.5300000000007</v>
      </c>
      <c r="Y177">
        <v>-2709.48</v>
      </c>
    </row>
    <row r="178" spans="1:25" x14ac:dyDescent="0.2">
      <c r="A178" s="1" t="s">
        <v>625</v>
      </c>
      <c r="B178">
        <v>30000</v>
      </c>
      <c r="C178">
        <v>0</v>
      </c>
      <c r="D178">
        <v>30000</v>
      </c>
      <c r="E178">
        <v>14299.7</v>
      </c>
      <c r="F178">
        <v>14299.7</v>
      </c>
      <c r="G178">
        <v>15700.3</v>
      </c>
      <c r="H178">
        <v>30000</v>
      </c>
      <c r="I178">
        <v>0</v>
      </c>
      <c r="J178">
        <v>30000</v>
      </c>
      <c r="K178">
        <v>18402.22</v>
      </c>
      <c r="L178">
        <v>18402.22</v>
      </c>
      <c r="M178">
        <v>11597.78</v>
      </c>
      <c r="N178">
        <v>28000</v>
      </c>
      <c r="O178">
        <v>0</v>
      </c>
      <c r="P178">
        <v>28000</v>
      </c>
      <c r="Q178">
        <v>19878.47</v>
      </c>
      <c r="R178">
        <v>19878.47</v>
      </c>
      <c r="S178">
        <v>8121.53</v>
      </c>
      <c r="T178">
        <v>88000</v>
      </c>
      <c r="U178">
        <v>0</v>
      </c>
      <c r="V178">
        <v>88000</v>
      </c>
      <c r="W178">
        <v>52580.39</v>
      </c>
      <c r="X178">
        <v>52580.39</v>
      </c>
      <c r="Y178">
        <v>35419.61</v>
      </c>
    </row>
    <row r="179" spans="1:25" x14ac:dyDescent="0.2">
      <c r="A179" s="1" t="s">
        <v>624</v>
      </c>
      <c r="B179">
        <v>1890.84</v>
      </c>
      <c r="C179">
        <v>-114.88</v>
      </c>
      <c r="D179">
        <v>1775.96</v>
      </c>
      <c r="E179">
        <v>927.68</v>
      </c>
      <c r="F179">
        <v>927.68</v>
      </c>
      <c r="G179">
        <v>848.28</v>
      </c>
      <c r="H179">
        <v>1853.04</v>
      </c>
      <c r="I179">
        <v>-364</v>
      </c>
      <c r="J179">
        <v>1489.04</v>
      </c>
      <c r="K179">
        <v>1029.02</v>
      </c>
      <c r="L179">
        <v>1029.02</v>
      </c>
      <c r="M179">
        <v>460.02</v>
      </c>
      <c r="N179">
        <v>2035.6</v>
      </c>
      <c r="O179">
        <v>0</v>
      </c>
      <c r="P179">
        <v>2035.6</v>
      </c>
      <c r="Q179">
        <v>1634.87</v>
      </c>
      <c r="R179">
        <v>1634.87</v>
      </c>
      <c r="S179">
        <v>400.73</v>
      </c>
      <c r="T179">
        <v>5779.48</v>
      </c>
      <c r="U179">
        <v>-478.88</v>
      </c>
      <c r="V179">
        <v>5300.6</v>
      </c>
      <c r="W179">
        <v>3591.5699999999997</v>
      </c>
      <c r="X179">
        <v>3591.5699999999997</v>
      </c>
      <c r="Y179">
        <v>1709.03</v>
      </c>
    </row>
    <row r="180" spans="1:25" x14ac:dyDescent="0.2">
      <c r="A180" s="1" t="s">
        <v>623</v>
      </c>
      <c r="B180">
        <v>37530</v>
      </c>
      <c r="C180">
        <v>-4102.92</v>
      </c>
      <c r="D180">
        <v>33427.08</v>
      </c>
      <c r="E180">
        <v>18831.599999999999</v>
      </c>
      <c r="F180">
        <v>18831.599999999999</v>
      </c>
      <c r="G180">
        <v>14595.48</v>
      </c>
      <c r="H180">
        <v>36180</v>
      </c>
      <c r="I180">
        <v>-13000</v>
      </c>
      <c r="J180">
        <v>23180</v>
      </c>
      <c r="K180">
        <v>18348.7</v>
      </c>
      <c r="L180">
        <v>18348.7</v>
      </c>
      <c r="M180">
        <v>4831.3</v>
      </c>
      <c r="N180">
        <v>44700</v>
      </c>
      <c r="O180">
        <v>0</v>
      </c>
      <c r="P180">
        <v>44700</v>
      </c>
      <c r="Q180">
        <v>38509.800000000003</v>
      </c>
      <c r="R180">
        <v>38509.800000000003</v>
      </c>
      <c r="S180">
        <v>6190.2</v>
      </c>
      <c r="T180">
        <v>118410</v>
      </c>
      <c r="U180">
        <v>-17102.919999999998</v>
      </c>
      <c r="V180">
        <v>101307.08</v>
      </c>
      <c r="W180">
        <v>75690.100000000006</v>
      </c>
      <c r="X180">
        <v>75690.100000000006</v>
      </c>
      <c r="Y180">
        <v>25616.98</v>
      </c>
    </row>
    <row r="181" spans="1:25" x14ac:dyDescent="0.2">
      <c r="A181" s="1" t="s">
        <v>622</v>
      </c>
      <c r="B181">
        <v>22000</v>
      </c>
      <c r="C181">
        <v>18232.48</v>
      </c>
      <c r="D181">
        <v>40232.480000000003</v>
      </c>
      <c r="E181">
        <v>3674</v>
      </c>
      <c r="F181">
        <v>3674</v>
      </c>
      <c r="G181">
        <v>36558.480000000003</v>
      </c>
      <c r="H181">
        <v>35000</v>
      </c>
      <c r="I181">
        <v>30656.93</v>
      </c>
      <c r="J181">
        <v>65656.929999999993</v>
      </c>
      <c r="K181">
        <v>15375.83</v>
      </c>
      <c r="L181">
        <v>15375.83</v>
      </c>
      <c r="M181">
        <v>50281.1</v>
      </c>
      <c r="N181">
        <v>50000</v>
      </c>
      <c r="O181">
        <v>-7250</v>
      </c>
      <c r="P181">
        <v>42750</v>
      </c>
      <c r="Q181">
        <v>5178.6400000000003</v>
      </c>
      <c r="R181">
        <v>5178.6400000000003</v>
      </c>
      <c r="S181">
        <v>37571.360000000001</v>
      </c>
      <c r="T181">
        <v>107000</v>
      </c>
      <c r="U181">
        <v>41639.410000000003</v>
      </c>
      <c r="V181">
        <v>148639.41</v>
      </c>
      <c r="W181">
        <v>24228.47</v>
      </c>
      <c r="X181">
        <v>24228.47</v>
      </c>
      <c r="Y181">
        <v>124410.94</v>
      </c>
    </row>
    <row r="182" spans="1:25" x14ac:dyDescent="0.2">
      <c r="A182" s="1" t="s">
        <v>810</v>
      </c>
      <c r="H182">
        <v>0</v>
      </c>
      <c r="I182">
        <v>0</v>
      </c>
      <c r="J182">
        <v>0</v>
      </c>
      <c r="K182">
        <v>36283.26</v>
      </c>
      <c r="L182">
        <v>36283.26</v>
      </c>
      <c r="M182">
        <v>-36283.26</v>
      </c>
      <c r="T182">
        <v>0</v>
      </c>
      <c r="U182">
        <v>0</v>
      </c>
      <c r="V182">
        <v>0</v>
      </c>
      <c r="W182">
        <v>36283.26</v>
      </c>
      <c r="X182">
        <v>36283.26</v>
      </c>
      <c r="Y182">
        <v>-36283.26</v>
      </c>
    </row>
    <row r="183" spans="1:25" x14ac:dyDescent="0.2">
      <c r="A183" s="1" t="s">
        <v>621</v>
      </c>
      <c r="B183">
        <v>616</v>
      </c>
      <c r="C183">
        <v>510.5</v>
      </c>
      <c r="D183">
        <v>1126.5</v>
      </c>
      <c r="E183">
        <v>35102.870000000003</v>
      </c>
      <c r="F183">
        <v>35102.870000000003</v>
      </c>
      <c r="G183">
        <v>-33976.370000000003</v>
      </c>
      <c r="H183">
        <v>980</v>
      </c>
      <c r="I183">
        <v>1052.4100000000001</v>
      </c>
      <c r="J183">
        <v>2032.41</v>
      </c>
      <c r="K183">
        <v>101830.52</v>
      </c>
      <c r="L183">
        <v>101830.52</v>
      </c>
      <c r="M183">
        <v>-99798.11</v>
      </c>
      <c r="N183">
        <v>1400</v>
      </c>
      <c r="O183">
        <v>-197.86</v>
      </c>
      <c r="P183">
        <v>1202.1400000000001</v>
      </c>
      <c r="Q183">
        <v>10145</v>
      </c>
      <c r="R183">
        <v>10145</v>
      </c>
      <c r="S183">
        <v>-8942.86</v>
      </c>
      <c r="T183">
        <v>2996</v>
      </c>
      <c r="U183">
        <v>1365.0500000000002</v>
      </c>
      <c r="V183">
        <v>4361.05</v>
      </c>
      <c r="W183">
        <v>147078.39000000001</v>
      </c>
      <c r="X183">
        <v>147078.39000000001</v>
      </c>
      <c r="Y183">
        <v>-142717.34000000003</v>
      </c>
    </row>
    <row r="184" spans="1:25" x14ac:dyDescent="0.2">
      <c r="A184" s="1" t="s">
        <v>620</v>
      </c>
      <c r="B184">
        <v>6358</v>
      </c>
      <c r="C184">
        <v>589.79999999999995</v>
      </c>
      <c r="D184">
        <v>6947.8</v>
      </c>
      <c r="E184">
        <v>6386.34</v>
      </c>
      <c r="F184">
        <v>6386.34</v>
      </c>
      <c r="G184">
        <v>561.46</v>
      </c>
      <c r="H184">
        <v>6468</v>
      </c>
      <c r="I184">
        <v>1321.29</v>
      </c>
      <c r="J184">
        <v>7789.29</v>
      </c>
      <c r="K184">
        <v>7721.71</v>
      </c>
      <c r="L184">
        <v>7721.71</v>
      </c>
      <c r="M184">
        <v>67.58</v>
      </c>
      <c r="N184">
        <v>6468</v>
      </c>
      <c r="O184">
        <v>3028.55</v>
      </c>
      <c r="P184">
        <v>9496.5499999999993</v>
      </c>
      <c r="Q184">
        <v>8197.2800000000007</v>
      </c>
      <c r="R184">
        <v>8197.2800000000007</v>
      </c>
      <c r="S184">
        <v>1299.27</v>
      </c>
      <c r="T184">
        <v>19294</v>
      </c>
      <c r="U184">
        <v>4939.6400000000003</v>
      </c>
      <c r="V184">
        <v>24233.64</v>
      </c>
      <c r="W184">
        <v>22305.33</v>
      </c>
      <c r="X184">
        <v>22305.33</v>
      </c>
      <c r="Y184">
        <v>1928.31</v>
      </c>
    </row>
    <row r="185" spans="1:25" x14ac:dyDescent="0.2">
      <c r="A185" s="1" t="s">
        <v>619</v>
      </c>
      <c r="B185">
        <v>5440.75</v>
      </c>
      <c r="C185">
        <v>-141.96</v>
      </c>
      <c r="D185">
        <v>5298.79</v>
      </c>
      <c r="E185">
        <v>5272.51</v>
      </c>
      <c r="F185">
        <v>5272.51</v>
      </c>
      <c r="G185">
        <v>26.28</v>
      </c>
      <c r="H185">
        <v>5604.37</v>
      </c>
      <c r="I185">
        <v>0</v>
      </c>
      <c r="J185">
        <v>5604.37</v>
      </c>
      <c r="K185">
        <v>5505.65</v>
      </c>
      <c r="L185">
        <v>5505.65</v>
      </c>
      <c r="M185">
        <v>98.72</v>
      </c>
      <c r="N185">
        <v>5750.09</v>
      </c>
      <c r="O185">
        <v>0</v>
      </c>
      <c r="P185">
        <v>5750.09</v>
      </c>
      <c r="Q185">
        <v>5381</v>
      </c>
      <c r="R185">
        <v>5381</v>
      </c>
      <c r="S185">
        <v>369.09</v>
      </c>
      <c r="T185">
        <v>16795.21</v>
      </c>
      <c r="U185">
        <v>-141.96</v>
      </c>
      <c r="V185">
        <v>16653.25</v>
      </c>
      <c r="W185">
        <v>16159.16</v>
      </c>
      <c r="X185">
        <v>16159.16</v>
      </c>
      <c r="Y185">
        <v>494.09</v>
      </c>
    </row>
    <row r="186" spans="1:25" x14ac:dyDescent="0.2">
      <c r="A186" s="1" t="s">
        <v>618</v>
      </c>
      <c r="B186">
        <v>29005</v>
      </c>
      <c r="C186">
        <v>-4897.47</v>
      </c>
      <c r="D186">
        <v>24107.53</v>
      </c>
      <c r="E186">
        <v>23728.41</v>
      </c>
      <c r="F186">
        <v>23728.41</v>
      </c>
      <c r="G186">
        <v>379.12</v>
      </c>
      <c r="H186">
        <v>35000</v>
      </c>
      <c r="I186">
        <v>-2792.16</v>
      </c>
      <c r="J186">
        <v>32207.84</v>
      </c>
      <c r="K186">
        <v>28749.89</v>
      </c>
      <c r="L186">
        <v>28749.89</v>
      </c>
      <c r="M186">
        <v>3457.95</v>
      </c>
      <c r="N186">
        <v>39949.85</v>
      </c>
      <c r="O186">
        <v>-1000</v>
      </c>
      <c r="P186">
        <v>38949.85</v>
      </c>
      <c r="Q186">
        <v>27067.52</v>
      </c>
      <c r="R186">
        <v>27067.52</v>
      </c>
      <c r="S186">
        <v>11882.33</v>
      </c>
      <c r="T186">
        <v>103954.85</v>
      </c>
      <c r="U186">
        <v>-8689.630000000001</v>
      </c>
      <c r="V186">
        <v>95265.22</v>
      </c>
      <c r="W186">
        <v>79545.820000000007</v>
      </c>
      <c r="X186">
        <v>79545.820000000007</v>
      </c>
      <c r="Y186">
        <v>15719.4</v>
      </c>
    </row>
    <row r="187" spans="1:25" x14ac:dyDescent="0.2">
      <c r="A187" s="1" t="s">
        <v>617</v>
      </c>
      <c r="B187">
        <v>158949.59</v>
      </c>
      <c r="C187">
        <v>-762.35</v>
      </c>
      <c r="D187">
        <v>158187.24</v>
      </c>
      <c r="E187">
        <v>158187.24</v>
      </c>
      <c r="F187">
        <v>158187.24</v>
      </c>
      <c r="G187">
        <v>0</v>
      </c>
      <c r="H187">
        <v>158688.01999999999</v>
      </c>
      <c r="I187">
        <v>1470.87</v>
      </c>
      <c r="J187">
        <v>160158.89000000001</v>
      </c>
      <c r="K187">
        <v>160158.89000000001</v>
      </c>
      <c r="L187">
        <v>160158.89000000001</v>
      </c>
      <c r="M187">
        <v>0</v>
      </c>
      <c r="N187">
        <v>158942.46</v>
      </c>
      <c r="O187">
        <v>-2028.55</v>
      </c>
      <c r="P187">
        <v>156913.91</v>
      </c>
      <c r="Q187">
        <v>156913.85999999999</v>
      </c>
      <c r="R187">
        <v>156913.85999999999</v>
      </c>
      <c r="S187">
        <v>0.05</v>
      </c>
      <c r="T187">
        <v>476580.06999999995</v>
      </c>
      <c r="U187">
        <v>-1320.0300000000002</v>
      </c>
      <c r="V187">
        <v>475260.04000000004</v>
      </c>
      <c r="W187">
        <v>475259.99</v>
      </c>
      <c r="X187">
        <v>475259.99</v>
      </c>
      <c r="Y187">
        <v>0.05</v>
      </c>
    </row>
    <row r="188" spans="1:25" x14ac:dyDescent="0.2">
      <c r="A188" s="1" t="s">
        <v>616</v>
      </c>
      <c r="B188">
        <v>4000</v>
      </c>
      <c r="C188">
        <v>-1722.26</v>
      </c>
      <c r="D188">
        <v>2277.7399999999998</v>
      </c>
      <c r="E188">
        <v>1724.5</v>
      </c>
      <c r="F188">
        <v>1724.5</v>
      </c>
      <c r="G188">
        <v>553.24</v>
      </c>
      <c r="H188">
        <v>3800</v>
      </c>
      <c r="I188">
        <v>680.16</v>
      </c>
      <c r="J188">
        <v>4480.16</v>
      </c>
      <c r="K188">
        <v>4525.41</v>
      </c>
      <c r="L188">
        <v>4525.41</v>
      </c>
      <c r="M188">
        <v>-45.25</v>
      </c>
      <c r="N188">
        <v>3700</v>
      </c>
      <c r="O188">
        <v>0</v>
      </c>
      <c r="P188">
        <v>3700</v>
      </c>
      <c r="Q188">
        <v>1888.63</v>
      </c>
      <c r="R188">
        <v>1888.63</v>
      </c>
      <c r="S188">
        <v>1811.37</v>
      </c>
      <c r="T188">
        <v>11500</v>
      </c>
      <c r="U188">
        <v>-1042.0999999999999</v>
      </c>
      <c r="V188">
        <v>10457.9</v>
      </c>
      <c r="W188">
        <v>8138.54</v>
      </c>
      <c r="X188">
        <v>8138.54</v>
      </c>
      <c r="Y188">
        <v>2319.3599999999997</v>
      </c>
    </row>
    <row r="189" spans="1:25" x14ac:dyDescent="0.2">
      <c r="A189" s="1" t="s">
        <v>615</v>
      </c>
      <c r="B189">
        <v>492.52</v>
      </c>
      <c r="C189">
        <v>-27.24</v>
      </c>
      <c r="D189">
        <v>465.28</v>
      </c>
      <c r="E189">
        <v>377.68</v>
      </c>
      <c r="F189">
        <v>377.68</v>
      </c>
      <c r="G189">
        <v>87.6</v>
      </c>
      <c r="H189">
        <v>587.72</v>
      </c>
      <c r="I189">
        <v>-140</v>
      </c>
      <c r="J189">
        <v>447.72</v>
      </c>
      <c r="K189">
        <v>334.38</v>
      </c>
      <c r="L189">
        <v>334.38</v>
      </c>
      <c r="M189">
        <v>113.34</v>
      </c>
      <c r="N189">
        <v>660.1</v>
      </c>
      <c r="O189">
        <v>0</v>
      </c>
      <c r="P189">
        <v>660.1</v>
      </c>
      <c r="Q189">
        <v>256.97000000000003</v>
      </c>
      <c r="R189">
        <v>256.97000000000003</v>
      </c>
      <c r="S189">
        <v>403.13</v>
      </c>
      <c r="T189">
        <v>1740.3400000000001</v>
      </c>
      <c r="U189">
        <v>-167.24</v>
      </c>
      <c r="V189">
        <v>1573.1</v>
      </c>
      <c r="W189">
        <v>969.03</v>
      </c>
      <c r="X189">
        <v>969.03</v>
      </c>
      <c r="Y189">
        <v>604.06999999999994</v>
      </c>
    </row>
    <row r="190" spans="1:25" x14ac:dyDescent="0.2">
      <c r="A190" s="1" t="s">
        <v>614</v>
      </c>
      <c r="B190">
        <v>13590</v>
      </c>
      <c r="C190">
        <v>749.5</v>
      </c>
      <c r="D190">
        <v>14339.5</v>
      </c>
      <c r="E190">
        <v>11763.5</v>
      </c>
      <c r="F190">
        <v>11763.5</v>
      </c>
      <c r="G190">
        <v>2576</v>
      </c>
      <c r="H190">
        <v>17190</v>
      </c>
      <c r="I190">
        <v>-5680.16</v>
      </c>
      <c r="J190">
        <v>11509.84</v>
      </c>
      <c r="K190">
        <v>7416.65</v>
      </c>
      <c r="L190">
        <v>7416.65</v>
      </c>
      <c r="M190">
        <v>4093.19</v>
      </c>
      <c r="N190">
        <v>19875</v>
      </c>
      <c r="O190">
        <v>0</v>
      </c>
      <c r="P190">
        <v>19875</v>
      </c>
      <c r="Q190">
        <v>7288.82</v>
      </c>
      <c r="R190">
        <v>7288.82</v>
      </c>
      <c r="S190">
        <v>12586.18</v>
      </c>
      <c r="T190">
        <v>50655</v>
      </c>
      <c r="U190">
        <v>-4930.66</v>
      </c>
      <c r="V190">
        <v>45724.34</v>
      </c>
      <c r="W190">
        <v>26468.97</v>
      </c>
      <c r="X190">
        <v>26468.97</v>
      </c>
      <c r="Y190">
        <v>19255.370000000003</v>
      </c>
    </row>
    <row r="191" spans="1:25" x14ac:dyDescent="0.2">
      <c r="A191" s="1" t="s">
        <v>613</v>
      </c>
      <c r="B191">
        <v>1200</v>
      </c>
      <c r="C191">
        <v>0</v>
      </c>
      <c r="D191">
        <v>1200</v>
      </c>
      <c r="E191">
        <v>281.75</v>
      </c>
      <c r="F191">
        <v>281.75</v>
      </c>
      <c r="G191">
        <v>918.25</v>
      </c>
      <c r="H191">
        <v>950</v>
      </c>
      <c r="I191">
        <v>469.66</v>
      </c>
      <c r="J191">
        <v>1419.66</v>
      </c>
      <c r="K191">
        <v>1062.9000000000001</v>
      </c>
      <c r="L191">
        <v>1062.9000000000001</v>
      </c>
      <c r="M191">
        <v>356.76</v>
      </c>
      <c r="N191">
        <v>1720</v>
      </c>
      <c r="O191">
        <v>0</v>
      </c>
      <c r="P191">
        <v>1720</v>
      </c>
      <c r="Q191">
        <v>1445.05</v>
      </c>
      <c r="R191">
        <v>1445.05</v>
      </c>
      <c r="S191">
        <v>274.95</v>
      </c>
      <c r="T191">
        <v>3870</v>
      </c>
      <c r="U191">
        <v>469.66</v>
      </c>
      <c r="V191">
        <v>4339.66</v>
      </c>
      <c r="W191">
        <v>2789.7</v>
      </c>
      <c r="X191">
        <v>2789.7</v>
      </c>
      <c r="Y191">
        <v>1549.96</v>
      </c>
    </row>
    <row r="192" spans="1:25" x14ac:dyDescent="0.2">
      <c r="A192" s="1" t="s">
        <v>612</v>
      </c>
      <c r="B192">
        <v>196.14</v>
      </c>
      <c r="C192">
        <v>0</v>
      </c>
      <c r="D192">
        <v>196.14</v>
      </c>
      <c r="E192">
        <v>163.89</v>
      </c>
      <c r="F192">
        <v>163.89</v>
      </c>
      <c r="G192">
        <v>32.25</v>
      </c>
      <c r="H192">
        <v>178.3</v>
      </c>
      <c r="I192">
        <v>13.62</v>
      </c>
      <c r="J192">
        <v>191.92</v>
      </c>
      <c r="K192">
        <v>162.66999999999999</v>
      </c>
      <c r="L192">
        <v>162.66999999999999</v>
      </c>
      <c r="M192">
        <v>29.25</v>
      </c>
      <c r="N192">
        <v>302.18</v>
      </c>
      <c r="O192">
        <v>0</v>
      </c>
      <c r="P192">
        <v>302.18</v>
      </c>
      <c r="Q192">
        <v>2903.97</v>
      </c>
      <c r="R192">
        <v>2903.97</v>
      </c>
      <c r="S192">
        <v>-2601.79</v>
      </c>
      <c r="T192">
        <v>676.62</v>
      </c>
      <c r="U192">
        <v>13.62</v>
      </c>
      <c r="V192">
        <v>690.24</v>
      </c>
      <c r="W192">
        <v>3230.5299999999997</v>
      </c>
      <c r="X192">
        <v>3230.5299999999997</v>
      </c>
      <c r="Y192">
        <v>-2540.29</v>
      </c>
    </row>
    <row r="193" spans="1:25" x14ac:dyDescent="0.2">
      <c r="A193" s="1" t="s">
        <v>611</v>
      </c>
      <c r="B193">
        <v>5805</v>
      </c>
      <c r="C193">
        <v>0</v>
      </c>
      <c r="D193">
        <v>5805</v>
      </c>
      <c r="E193">
        <v>5570.65</v>
      </c>
      <c r="F193">
        <v>5570.65</v>
      </c>
      <c r="G193">
        <v>234.35</v>
      </c>
      <c r="H193">
        <v>5418</v>
      </c>
      <c r="I193">
        <v>16.72</v>
      </c>
      <c r="J193">
        <v>5434.72</v>
      </c>
      <c r="K193">
        <v>4746.95</v>
      </c>
      <c r="L193">
        <v>4746.95</v>
      </c>
      <c r="M193">
        <v>687.77</v>
      </c>
      <c r="N193">
        <v>9072</v>
      </c>
      <c r="O193">
        <v>0</v>
      </c>
      <c r="P193">
        <v>9072</v>
      </c>
      <c r="Q193">
        <v>6197</v>
      </c>
      <c r="R193">
        <v>6197</v>
      </c>
      <c r="S193">
        <v>2875</v>
      </c>
      <c r="T193">
        <v>20295</v>
      </c>
      <c r="U193">
        <v>16.72</v>
      </c>
      <c r="V193">
        <v>20311.72</v>
      </c>
      <c r="W193">
        <v>16514.599999999999</v>
      </c>
      <c r="X193">
        <v>16514.599999999999</v>
      </c>
      <c r="Y193">
        <v>3797.12</v>
      </c>
    </row>
    <row r="194" spans="1:25" x14ac:dyDescent="0.2">
      <c r="A194" s="1" t="s">
        <v>610</v>
      </c>
      <c r="B194">
        <v>35000</v>
      </c>
      <c r="C194">
        <v>0</v>
      </c>
      <c r="D194">
        <v>35000</v>
      </c>
      <c r="E194">
        <v>20791.93</v>
      </c>
      <c r="F194">
        <v>20791.93</v>
      </c>
      <c r="G194">
        <v>14208.07</v>
      </c>
      <c r="H194">
        <v>35000</v>
      </c>
      <c r="I194">
        <v>0</v>
      </c>
      <c r="J194">
        <v>35000</v>
      </c>
      <c r="K194">
        <v>26158.46</v>
      </c>
      <c r="L194">
        <v>26158.46</v>
      </c>
      <c r="M194">
        <v>8841.5400000000009</v>
      </c>
      <c r="N194">
        <v>31850</v>
      </c>
      <c r="O194">
        <v>2687.86</v>
      </c>
      <c r="P194">
        <v>34537.86</v>
      </c>
      <c r="Q194">
        <v>30653.919999999998</v>
      </c>
      <c r="R194">
        <v>30653.919999999998</v>
      </c>
      <c r="S194">
        <v>3883.94</v>
      </c>
      <c r="T194">
        <v>101850</v>
      </c>
      <c r="U194">
        <v>2687.86</v>
      </c>
      <c r="V194">
        <v>104537.86</v>
      </c>
      <c r="W194">
        <v>77604.31</v>
      </c>
      <c r="X194">
        <v>77604.31</v>
      </c>
      <c r="Y194">
        <v>26933.55</v>
      </c>
    </row>
    <row r="195" spans="1:25" x14ac:dyDescent="0.2">
      <c r="A195" s="1" t="s">
        <v>609</v>
      </c>
      <c r="B195">
        <v>2038.4</v>
      </c>
      <c r="C195">
        <v>-211.51</v>
      </c>
      <c r="D195">
        <v>1826.89</v>
      </c>
      <c r="E195">
        <v>1239.01</v>
      </c>
      <c r="F195">
        <v>1239.01</v>
      </c>
      <c r="G195">
        <v>587.88</v>
      </c>
      <c r="H195">
        <v>1980.55</v>
      </c>
      <c r="I195">
        <v>0</v>
      </c>
      <c r="J195">
        <v>1980.55</v>
      </c>
      <c r="K195">
        <v>1576.27</v>
      </c>
      <c r="L195">
        <v>1576.27</v>
      </c>
      <c r="M195">
        <v>404.28</v>
      </c>
      <c r="N195">
        <v>2119.6</v>
      </c>
      <c r="O195">
        <v>0</v>
      </c>
      <c r="P195">
        <v>2119.6</v>
      </c>
      <c r="Q195">
        <v>2017.53</v>
      </c>
      <c r="R195">
        <v>2017.53</v>
      </c>
      <c r="S195">
        <v>102.07</v>
      </c>
      <c r="T195">
        <v>6138.5499999999993</v>
      </c>
      <c r="U195">
        <v>-211.51</v>
      </c>
      <c r="V195">
        <v>5927.04</v>
      </c>
      <c r="W195">
        <v>4832.8099999999995</v>
      </c>
      <c r="X195">
        <v>4832.8099999999995</v>
      </c>
      <c r="Y195">
        <v>1094.23</v>
      </c>
    </row>
    <row r="196" spans="1:25" x14ac:dyDescent="0.2">
      <c r="A196" s="1" t="s">
        <v>608</v>
      </c>
      <c r="B196">
        <v>37800</v>
      </c>
      <c r="C196">
        <v>-7553.88</v>
      </c>
      <c r="D196">
        <v>30246.12</v>
      </c>
      <c r="E196">
        <v>23459.17</v>
      </c>
      <c r="F196">
        <v>23459.17</v>
      </c>
      <c r="G196">
        <v>6786.95</v>
      </c>
      <c r="H196">
        <v>35734</v>
      </c>
      <c r="I196">
        <v>0</v>
      </c>
      <c r="J196">
        <v>35734</v>
      </c>
      <c r="K196">
        <v>30137.32</v>
      </c>
      <c r="L196">
        <v>30137.32</v>
      </c>
      <c r="M196">
        <v>5596.68</v>
      </c>
      <c r="N196">
        <v>43850</v>
      </c>
      <c r="O196">
        <v>-2372.56</v>
      </c>
      <c r="P196">
        <v>41477.440000000002</v>
      </c>
      <c r="Q196">
        <v>41400.25</v>
      </c>
      <c r="R196">
        <v>41400.25</v>
      </c>
      <c r="S196">
        <v>77.19</v>
      </c>
      <c r="T196">
        <v>117384</v>
      </c>
      <c r="U196">
        <v>-9926.44</v>
      </c>
      <c r="V196">
        <v>107457.56</v>
      </c>
      <c r="W196">
        <v>94996.739999999991</v>
      </c>
      <c r="X196">
        <v>94996.739999999991</v>
      </c>
      <c r="Y196">
        <v>12460.820000000002</v>
      </c>
    </row>
    <row r="197" spans="1:25" x14ac:dyDescent="0.2">
      <c r="A197" s="1" t="s">
        <v>607</v>
      </c>
      <c r="B197">
        <v>26575</v>
      </c>
      <c r="C197">
        <v>351.68</v>
      </c>
      <c r="D197">
        <v>26926.68</v>
      </c>
      <c r="E197">
        <v>9083.65</v>
      </c>
      <c r="F197">
        <v>9083.65</v>
      </c>
      <c r="G197">
        <v>17843.03</v>
      </c>
      <c r="H197">
        <v>24102</v>
      </c>
      <c r="I197">
        <v>0</v>
      </c>
      <c r="J197">
        <v>24102</v>
      </c>
      <c r="K197">
        <v>13354.71</v>
      </c>
      <c r="L197">
        <v>13354.71</v>
      </c>
      <c r="M197">
        <v>10747.29</v>
      </c>
      <c r="N197">
        <v>21100</v>
      </c>
      <c r="O197">
        <v>-839.63</v>
      </c>
      <c r="P197">
        <v>20260.37</v>
      </c>
      <c r="Q197">
        <v>6567.62</v>
      </c>
      <c r="R197">
        <v>6567.62</v>
      </c>
      <c r="S197">
        <v>13692.75</v>
      </c>
      <c r="T197">
        <v>71777</v>
      </c>
      <c r="U197">
        <v>-487.95</v>
      </c>
      <c r="V197">
        <v>71289.05</v>
      </c>
      <c r="W197">
        <v>29005.98</v>
      </c>
      <c r="X197">
        <v>29005.98</v>
      </c>
      <c r="Y197">
        <v>42283.07</v>
      </c>
    </row>
    <row r="198" spans="1:25" x14ac:dyDescent="0.2">
      <c r="A198" s="1" t="s">
        <v>606</v>
      </c>
      <c r="B198">
        <v>4505.9399999999996</v>
      </c>
      <c r="C198">
        <v>9.85</v>
      </c>
      <c r="D198">
        <v>4515.79</v>
      </c>
      <c r="E198">
        <v>3437.2</v>
      </c>
      <c r="F198">
        <v>3437.2</v>
      </c>
      <c r="G198">
        <v>1078.5899999999999</v>
      </c>
      <c r="H198">
        <v>4436.67</v>
      </c>
      <c r="I198">
        <v>0</v>
      </c>
      <c r="J198">
        <v>4436.67</v>
      </c>
      <c r="K198">
        <v>4001.61</v>
      </c>
      <c r="L198">
        <v>4001.61</v>
      </c>
      <c r="M198">
        <v>435.06</v>
      </c>
      <c r="N198">
        <v>4554.6499999999996</v>
      </c>
      <c r="O198">
        <v>0</v>
      </c>
      <c r="P198">
        <v>4554.6499999999996</v>
      </c>
      <c r="Q198">
        <v>4171.22</v>
      </c>
      <c r="R198">
        <v>4171.22</v>
      </c>
      <c r="S198">
        <v>383.43</v>
      </c>
      <c r="T198">
        <v>13497.26</v>
      </c>
      <c r="U198">
        <v>9.85</v>
      </c>
      <c r="V198">
        <v>13507.109999999999</v>
      </c>
      <c r="W198">
        <v>11610.029999999999</v>
      </c>
      <c r="X198">
        <v>11610.029999999999</v>
      </c>
      <c r="Y198">
        <v>1897.08</v>
      </c>
    </row>
    <row r="199" spans="1:25" x14ac:dyDescent="0.2">
      <c r="A199" s="1" t="s">
        <v>605</v>
      </c>
      <c r="B199">
        <v>8800</v>
      </c>
      <c r="C199">
        <v>0</v>
      </c>
      <c r="D199">
        <v>8800</v>
      </c>
      <c r="E199">
        <v>7975</v>
      </c>
      <c r="F199">
        <v>7975</v>
      </c>
      <c r="G199">
        <v>825</v>
      </c>
      <c r="H199">
        <v>8800</v>
      </c>
      <c r="I199">
        <v>0</v>
      </c>
      <c r="J199">
        <v>8800</v>
      </c>
      <c r="K199">
        <v>6709.86</v>
      </c>
      <c r="L199">
        <v>6709.86</v>
      </c>
      <c r="M199">
        <v>2090.14</v>
      </c>
      <c r="N199">
        <v>7840</v>
      </c>
      <c r="O199">
        <v>1813</v>
      </c>
      <c r="P199">
        <v>9653</v>
      </c>
      <c r="Q199">
        <v>9653</v>
      </c>
      <c r="R199">
        <v>9653</v>
      </c>
      <c r="S199">
        <v>0</v>
      </c>
      <c r="T199">
        <v>25440</v>
      </c>
      <c r="U199">
        <v>1813</v>
      </c>
      <c r="V199">
        <v>27253</v>
      </c>
      <c r="W199">
        <v>24337.86</v>
      </c>
      <c r="X199">
        <v>24337.86</v>
      </c>
      <c r="Y199">
        <v>2915.14</v>
      </c>
    </row>
    <row r="200" spans="1:25" x14ac:dyDescent="0.2">
      <c r="A200" s="1" t="s">
        <v>604</v>
      </c>
      <c r="B200">
        <v>125551.27</v>
      </c>
      <c r="C200">
        <v>0</v>
      </c>
      <c r="D200">
        <v>125551.27</v>
      </c>
      <c r="E200">
        <v>105698.73</v>
      </c>
      <c r="F200">
        <v>105698.73</v>
      </c>
      <c r="G200">
        <v>19852.54</v>
      </c>
      <c r="H200">
        <v>125550.66</v>
      </c>
      <c r="I200">
        <v>0</v>
      </c>
      <c r="J200">
        <v>125550.66</v>
      </c>
      <c r="K200">
        <v>122850.42</v>
      </c>
      <c r="L200">
        <v>122850.42</v>
      </c>
      <c r="M200">
        <v>2700.24</v>
      </c>
      <c r="N200">
        <v>133726.14000000001</v>
      </c>
      <c r="O200">
        <v>-973.37</v>
      </c>
      <c r="P200">
        <v>132752.76999999999</v>
      </c>
      <c r="Q200">
        <v>132752.70000000001</v>
      </c>
      <c r="R200">
        <v>132752.70000000001</v>
      </c>
      <c r="S200">
        <v>7.0000000000000007E-2</v>
      </c>
      <c r="T200">
        <v>384828.07</v>
      </c>
      <c r="U200">
        <v>-973.37</v>
      </c>
      <c r="V200">
        <v>383854.69999999995</v>
      </c>
      <c r="W200">
        <v>361301.85</v>
      </c>
      <c r="X200">
        <v>361301.85</v>
      </c>
      <c r="Y200">
        <v>22552.85</v>
      </c>
    </row>
    <row r="201" spans="1:25" x14ac:dyDescent="0.2">
      <c r="A201" s="1" t="s">
        <v>603</v>
      </c>
      <c r="B201">
        <v>1500</v>
      </c>
      <c r="C201">
        <v>0</v>
      </c>
      <c r="D201">
        <v>1500</v>
      </c>
      <c r="E201">
        <v>1565.21</v>
      </c>
      <c r="F201">
        <v>1565.21</v>
      </c>
      <c r="G201">
        <v>-65.209999999999994</v>
      </c>
      <c r="H201">
        <v>10000</v>
      </c>
      <c r="I201">
        <v>37500</v>
      </c>
      <c r="J201">
        <v>47500</v>
      </c>
      <c r="K201">
        <v>14579.38</v>
      </c>
      <c r="L201">
        <v>14579.38</v>
      </c>
      <c r="M201">
        <v>32920.620000000003</v>
      </c>
      <c r="N201">
        <v>30000</v>
      </c>
      <c r="O201">
        <v>31000</v>
      </c>
      <c r="P201">
        <v>61000</v>
      </c>
      <c r="Q201">
        <v>53620.13</v>
      </c>
      <c r="R201">
        <v>53620.13</v>
      </c>
      <c r="S201">
        <v>7379.87</v>
      </c>
      <c r="T201">
        <v>41500</v>
      </c>
      <c r="U201">
        <v>68500</v>
      </c>
      <c r="V201">
        <v>110000</v>
      </c>
      <c r="W201">
        <v>69764.72</v>
      </c>
      <c r="X201">
        <v>69764.72</v>
      </c>
      <c r="Y201">
        <v>40235.280000000006</v>
      </c>
    </row>
    <row r="202" spans="1:25" x14ac:dyDescent="0.2">
      <c r="A202" s="1" t="s">
        <v>602</v>
      </c>
      <c r="B202">
        <v>42</v>
      </c>
      <c r="C202">
        <v>0</v>
      </c>
      <c r="D202">
        <v>42</v>
      </c>
      <c r="E202">
        <v>43.82</v>
      </c>
      <c r="F202">
        <v>43.82</v>
      </c>
      <c r="G202">
        <v>-1.82</v>
      </c>
      <c r="H202">
        <v>280</v>
      </c>
      <c r="I202">
        <v>1061.76</v>
      </c>
      <c r="J202">
        <v>1341.76</v>
      </c>
      <c r="K202">
        <v>408.22</v>
      </c>
      <c r="L202">
        <v>408.22</v>
      </c>
      <c r="M202">
        <v>933.54</v>
      </c>
      <c r="N202">
        <v>840</v>
      </c>
      <c r="O202">
        <v>862.28</v>
      </c>
      <c r="P202">
        <v>1702.28</v>
      </c>
      <c r="Q202">
        <v>1501.37</v>
      </c>
      <c r="R202">
        <v>1501.37</v>
      </c>
      <c r="S202">
        <v>200.91</v>
      </c>
      <c r="T202">
        <v>1162</v>
      </c>
      <c r="U202">
        <v>1924.04</v>
      </c>
      <c r="V202">
        <v>3086.04</v>
      </c>
      <c r="W202">
        <v>1953.4099999999999</v>
      </c>
      <c r="X202">
        <v>1953.4099999999999</v>
      </c>
      <c r="Y202">
        <v>1132.6299999999999</v>
      </c>
    </row>
    <row r="203" spans="1:25" x14ac:dyDescent="0.2">
      <c r="A203" s="1" t="s">
        <v>601</v>
      </c>
      <c r="B203">
        <v>16000</v>
      </c>
      <c r="C203">
        <v>-7782.1</v>
      </c>
      <c r="D203">
        <v>8217.9</v>
      </c>
      <c r="E203">
        <v>2626.54</v>
      </c>
      <c r="F203">
        <v>2626.54</v>
      </c>
      <c r="G203">
        <v>5591.36</v>
      </c>
      <c r="H203">
        <v>44747</v>
      </c>
      <c r="I203">
        <v>-30000</v>
      </c>
      <c r="J203">
        <v>14747</v>
      </c>
      <c r="K203">
        <v>11506.2</v>
      </c>
      <c r="L203">
        <v>11506.2</v>
      </c>
      <c r="M203">
        <v>3240.8</v>
      </c>
      <c r="N203">
        <v>2000</v>
      </c>
      <c r="O203">
        <v>0</v>
      </c>
      <c r="P203">
        <v>2000</v>
      </c>
      <c r="Q203">
        <v>0</v>
      </c>
      <c r="R203">
        <v>0</v>
      </c>
      <c r="S203">
        <v>2000</v>
      </c>
      <c r="T203">
        <v>62747</v>
      </c>
      <c r="U203">
        <v>-37782.1</v>
      </c>
      <c r="V203">
        <v>24964.9</v>
      </c>
      <c r="W203">
        <v>14132.740000000002</v>
      </c>
      <c r="X203">
        <v>14132.740000000002</v>
      </c>
      <c r="Y203">
        <v>10832.16</v>
      </c>
    </row>
    <row r="204" spans="1:25" x14ac:dyDescent="0.2">
      <c r="A204" s="1" t="s">
        <v>600</v>
      </c>
      <c r="B204">
        <v>448</v>
      </c>
      <c r="C204">
        <v>-217.9</v>
      </c>
      <c r="D204">
        <v>230.1</v>
      </c>
      <c r="E204">
        <v>73.540000000000006</v>
      </c>
      <c r="F204">
        <v>73.540000000000006</v>
      </c>
      <c r="G204">
        <v>156.56</v>
      </c>
      <c r="H204">
        <v>1252.92</v>
      </c>
      <c r="I204">
        <v>-851.76</v>
      </c>
      <c r="J204">
        <v>401.16</v>
      </c>
      <c r="K204">
        <v>322.17</v>
      </c>
      <c r="L204">
        <v>322.17</v>
      </c>
      <c r="M204">
        <v>78.989999999999995</v>
      </c>
      <c r="N204">
        <v>56</v>
      </c>
      <c r="O204">
        <v>0</v>
      </c>
      <c r="P204">
        <v>56</v>
      </c>
      <c r="Q204">
        <v>0</v>
      </c>
      <c r="R204">
        <v>0</v>
      </c>
      <c r="S204">
        <v>56</v>
      </c>
      <c r="T204">
        <v>1756.92</v>
      </c>
      <c r="U204">
        <v>-1069.6600000000001</v>
      </c>
      <c r="V204">
        <v>687.26</v>
      </c>
      <c r="W204">
        <v>395.71000000000004</v>
      </c>
      <c r="X204">
        <v>395.71000000000004</v>
      </c>
      <c r="Y204">
        <v>291.55</v>
      </c>
    </row>
    <row r="205" spans="1:25" x14ac:dyDescent="0.2">
      <c r="A205" s="1" t="s">
        <v>599</v>
      </c>
      <c r="B205">
        <v>64089</v>
      </c>
      <c r="C205">
        <v>0</v>
      </c>
      <c r="D205">
        <v>64089</v>
      </c>
      <c r="E205">
        <v>54270.66</v>
      </c>
      <c r="F205">
        <v>54270.66</v>
      </c>
      <c r="G205">
        <v>9818.34</v>
      </c>
      <c r="H205">
        <v>63000</v>
      </c>
      <c r="I205">
        <v>0</v>
      </c>
      <c r="J205">
        <v>63000</v>
      </c>
      <c r="K205">
        <v>62996.22</v>
      </c>
      <c r="L205">
        <v>62996.22</v>
      </c>
      <c r="M205">
        <v>3.78</v>
      </c>
      <c r="N205">
        <v>63000</v>
      </c>
      <c r="O205">
        <v>0</v>
      </c>
      <c r="P205">
        <v>63000</v>
      </c>
      <c r="Q205">
        <v>47342.15</v>
      </c>
      <c r="R205">
        <v>47342.15</v>
      </c>
      <c r="S205">
        <v>15657.85</v>
      </c>
      <c r="T205">
        <v>190089</v>
      </c>
      <c r="U205">
        <v>0</v>
      </c>
      <c r="V205">
        <v>190089</v>
      </c>
      <c r="W205">
        <v>164609.03</v>
      </c>
      <c r="X205">
        <v>164609.03</v>
      </c>
      <c r="Y205">
        <v>25479.97</v>
      </c>
    </row>
    <row r="206" spans="1:25" x14ac:dyDescent="0.2">
      <c r="A206" s="1" t="s">
        <v>598</v>
      </c>
      <c r="B206">
        <v>1794.49</v>
      </c>
      <c r="C206">
        <v>0</v>
      </c>
      <c r="D206">
        <v>1794.49</v>
      </c>
      <c r="E206">
        <v>1519.59</v>
      </c>
      <c r="F206">
        <v>1519.59</v>
      </c>
      <c r="G206">
        <v>274.89999999999998</v>
      </c>
      <c r="H206">
        <v>1764</v>
      </c>
      <c r="I206">
        <v>0</v>
      </c>
      <c r="J206">
        <v>1764</v>
      </c>
      <c r="K206">
        <v>1763.89</v>
      </c>
      <c r="L206">
        <v>1763.89</v>
      </c>
      <c r="M206">
        <v>0.11</v>
      </c>
      <c r="N206">
        <v>1764</v>
      </c>
      <c r="O206">
        <v>0</v>
      </c>
      <c r="P206">
        <v>1764</v>
      </c>
      <c r="Q206">
        <v>1325.58</v>
      </c>
      <c r="R206">
        <v>1325.58</v>
      </c>
      <c r="S206">
        <v>438.42</v>
      </c>
      <c r="T206">
        <v>5322.49</v>
      </c>
      <c r="U206">
        <v>0</v>
      </c>
      <c r="V206">
        <v>5322.49</v>
      </c>
      <c r="W206">
        <v>4609.0599999999995</v>
      </c>
      <c r="X206">
        <v>4609.0599999999995</v>
      </c>
      <c r="Y206">
        <v>713.43000000000006</v>
      </c>
    </row>
    <row r="207" spans="1:25" x14ac:dyDescent="0.2">
      <c r="A207" s="1" t="s">
        <v>597</v>
      </c>
      <c r="B207">
        <v>13230</v>
      </c>
      <c r="C207">
        <v>-2442.65</v>
      </c>
      <c r="D207">
        <v>10787.35</v>
      </c>
      <c r="E207">
        <v>5220.03</v>
      </c>
      <c r="F207">
        <v>5220.03</v>
      </c>
      <c r="G207">
        <v>5567.32</v>
      </c>
      <c r="H207">
        <v>11230</v>
      </c>
      <c r="I207">
        <v>3800</v>
      </c>
      <c r="J207">
        <v>15030</v>
      </c>
      <c r="K207">
        <v>14594.26</v>
      </c>
      <c r="L207">
        <v>14594.26</v>
      </c>
      <c r="M207">
        <v>435.74</v>
      </c>
      <c r="N207">
        <v>11930</v>
      </c>
      <c r="O207">
        <v>2000</v>
      </c>
      <c r="P207">
        <v>13930</v>
      </c>
      <c r="Q207">
        <v>11470.29</v>
      </c>
      <c r="R207">
        <v>11470.29</v>
      </c>
      <c r="S207">
        <v>2459.71</v>
      </c>
      <c r="T207">
        <v>36390</v>
      </c>
      <c r="U207">
        <v>3357.35</v>
      </c>
      <c r="V207">
        <v>39747.35</v>
      </c>
      <c r="W207">
        <v>31284.58</v>
      </c>
      <c r="X207">
        <v>31284.58</v>
      </c>
      <c r="Y207">
        <v>8462.77</v>
      </c>
    </row>
    <row r="208" spans="1:25" x14ac:dyDescent="0.2">
      <c r="A208" s="1" t="s">
        <v>596</v>
      </c>
      <c r="B208">
        <v>1297.8</v>
      </c>
      <c r="C208">
        <v>0</v>
      </c>
      <c r="D208">
        <v>1297.8</v>
      </c>
      <c r="E208">
        <v>1126.03</v>
      </c>
      <c r="F208">
        <v>1126.03</v>
      </c>
      <c r="G208">
        <v>171.77</v>
      </c>
      <c r="H208">
        <v>1319.5</v>
      </c>
      <c r="I208">
        <v>112</v>
      </c>
      <c r="J208">
        <v>1431.5</v>
      </c>
      <c r="K208">
        <v>1474.48</v>
      </c>
      <c r="L208">
        <v>1474.48</v>
      </c>
      <c r="M208">
        <v>-42.98</v>
      </c>
      <c r="N208">
        <v>1615.32</v>
      </c>
      <c r="O208">
        <v>0</v>
      </c>
      <c r="P208">
        <v>1615.32</v>
      </c>
      <c r="Q208">
        <v>1340.5</v>
      </c>
      <c r="R208">
        <v>1340.5</v>
      </c>
      <c r="S208">
        <v>274.82</v>
      </c>
      <c r="T208">
        <v>4232.62</v>
      </c>
      <c r="U208">
        <v>112</v>
      </c>
      <c r="V208">
        <v>4344.62</v>
      </c>
      <c r="W208">
        <v>3941.01</v>
      </c>
      <c r="X208">
        <v>3941.01</v>
      </c>
      <c r="Y208">
        <v>403.61</v>
      </c>
    </row>
    <row r="209" spans="1:25" x14ac:dyDescent="0.2">
      <c r="A209" s="1" t="s">
        <v>595</v>
      </c>
      <c r="B209">
        <v>33120</v>
      </c>
      <c r="C209">
        <v>2442.65</v>
      </c>
      <c r="D209">
        <v>35562.65</v>
      </c>
      <c r="E209">
        <v>34996.080000000002</v>
      </c>
      <c r="F209">
        <v>34996.080000000002</v>
      </c>
      <c r="G209">
        <v>566.57000000000005</v>
      </c>
      <c r="H209">
        <v>35895</v>
      </c>
      <c r="I209">
        <v>200</v>
      </c>
      <c r="J209">
        <v>36095</v>
      </c>
      <c r="K209">
        <v>38065.56</v>
      </c>
      <c r="L209">
        <v>38065.56</v>
      </c>
      <c r="M209">
        <v>-1970.56</v>
      </c>
      <c r="N209">
        <v>45760</v>
      </c>
      <c r="O209">
        <v>-2000</v>
      </c>
      <c r="P209">
        <v>43760</v>
      </c>
      <c r="Q209">
        <v>36404.26</v>
      </c>
      <c r="R209">
        <v>36404.26</v>
      </c>
      <c r="S209">
        <v>7355.74</v>
      </c>
      <c r="T209">
        <v>114775</v>
      </c>
      <c r="U209">
        <v>642.65000000000009</v>
      </c>
      <c r="V209">
        <v>115417.65</v>
      </c>
      <c r="W209">
        <v>109465.9</v>
      </c>
      <c r="X209">
        <v>109465.9</v>
      </c>
      <c r="Y209">
        <v>5951.75</v>
      </c>
    </row>
    <row r="210" spans="1:25" x14ac:dyDescent="0.2">
      <c r="A210" s="1" t="s">
        <v>594</v>
      </c>
      <c r="B210">
        <v>12500</v>
      </c>
      <c r="C210">
        <v>0</v>
      </c>
      <c r="D210">
        <v>12500</v>
      </c>
      <c r="E210">
        <v>10769.85</v>
      </c>
      <c r="F210">
        <v>10769.85</v>
      </c>
      <c r="G210">
        <v>1730.15</v>
      </c>
      <c r="H210">
        <v>12500</v>
      </c>
      <c r="I210">
        <v>0</v>
      </c>
      <c r="J210">
        <v>12500</v>
      </c>
      <c r="K210">
        <v>8744.2900000000009</v>
      </c>
      <c r="L210">
        <v>8744.2900000000009</v>
      </c>
      <c r="M210">
        <v>3755.71</v>
      </c>
      <c r="N210">
        <v>12560</v>
      </c>
      <c r="O210">
        <v>0</v>
      </c>
      <c r="P210">
        <v>12560</v>
      </c>
      <c r="Q210">
        <v>8253.25</v>
      </c>
      <c r="R210">
        <v>8253.25</v>
      </c>
      <c r="S210">
        <v>4306.75</v>
      </c>
      <c r="T210">
        <v>37560</v>
      </c>
      <c r="U210">
        <v>0</v>
      </c>
      <c r="V210">
        <v>37560</v>
      </c>
      <c r="W210">
        <v>27767.39</v>
      </c>
      <c r="X210">
        <v>27767.39</v>
      </c>
      <c r="Y210">
        <v>9792.61</v>
      </c>
    </row>
    <row r="211" spans="1:25" x14ac:dyDescent="0.2">
      <c r="A211" s="1" t="s">
        <v>593</v>
      </c>
      <c r="B211">
        <v>2581.04</v>
      </c>
      <c r="C211">
        <v>0</v>
      </c>
      <c r="D211">
        <v>2581.04</v>
      </c>
      <c r="E211">
        <v>2287.34</v>
      </c>
      <c r="F211">
        <v>2287.34</v>
      </c>
      <c r="G211">
        <v>293.7</v>
      </c>
      <c r="H211">
        <v>2581.04</v>
      </c>
      <c r="I211">
        <v>-112</v>
      </c>
      <c r="J211">
        <v>2469.04</v>
      </c>
      <c r="K211">
        <v>2072.16</v>
      </c>
      <c r="L211">
        <v>2072.16</v>
      </c>
      <c r="M211">
        <v>396.88</v>
      </c>
      <c r="N211">
        <v>2802.8</v>
      </c>
      <c r="O211">
        <v>0</v>
      </c>
      <c r="P211">
        <v>2802.8</v>
      </c>
      <c r="Q211">
        <v>16703.07</v>
      </c>
      <c r="R211">
        <v>16703.07</v>
      </c>
      <c r="S211">
        <v>-13900.27</v>
      </c>
      <c r="T211">
        <v>7964.88</v>
      </c>
      <c r="U211">
        <v>-112</v>
      </c>
      <c r="V211">
        <v>7852.88</v>
      </c>
      <c r="W211">
        <v>21062.57</v>
      </c>
      <c r="X211">
        <v>21062.57</v>
      </c>
      <c r="Y211">
        <v>-13209.69</v>
      </c>
    </row>
    <row r="212" spans="1:25" x14ac:dyDescent="0.2">
      <c r="A212" s="1" t="s">
        <v>592</v>
      </c>
      <c r="B212">
        <v>79680</v>
      </c>
      <c r="C212">
        <v>0</v>
      </c>
      <c r="D212">
        <v>79680</v>
      </c>
      <c r="E212">
        <v>70921.19</v>
      </c>
      <c r="F212">
        <v>70921.19</v>
      </c>
      <c r="G212">
        <v>8758.81</v>
      </c>
      <c r="H212">
        <v>79680</v>
      </c>
      <c r="I212">
        <v>-4000</v>
      </c>
      <c r="J212">
        <v>75680</v>
      </c>
      <c r="K212">
        <v>65261.45</v>
      </c>
      <c r="L212">
        <v>65261.45</v>
      </c>
      <c r="M212">
        <v>10418.549999999999</v>
      </c>
      <c r="N212">
        <v>87540</v>
      </c>
      <c r="O212">
        <v>0</v>
      </c>
      <c r="P212">
        <v>87540</v>
      </c>
      <c r="Q212">
        <v>69334.37</v>
      </c>
      <c r="R212">
        <v>69334.37</v>
      </c>
      <c r="S212">
        <v>18205.63</v>
      </c>
      <c r="T212">
        <v>246900</v>
      </c>
      <c r="U212">
        <v>-4000</v>
      </c>
      <c r="V212">
        <v>242900</v>
      </c>
      <c r="W212">
        <v>205517.01</v>
      </c>
      <c r="X212">
        <v>205517.01</v>
      </c>
      <c r="Y212">
        <v>37382.990000000005</v>
      </c>
    </row>
    <row r="213" spans="1:25" x14ac:dyDescent="0.2">
      <c r="A213" s="1" t="s">
        <v>591</v>
      </c>
      <c r="B213">
        <v>10750</v>
      </c>
      <c r="C213">
        <v>3875.76</v>
      </c>
      <c r="D213">
        <v>14625.76</v>
      </c>
      <c r="E213">
        <v>14563.46</v>
      </c>
      <c r="F213">
        <v>14563.46</v>
      </c>
      <c r="G213">
        <v>62.3</v>
      </c>
      <c r="H213">
        <v>19500</v>
      </c>
      <c r="I213">
        <v>0</v>
      </c>
      <c r="J213">
        <v>19500</v>
      </c>
      <c r="K213">
        <v>18194.12</v>
      </c>
      <c r="L213">
        <v>18194.12</v>
      </c>
      <c r="M213">
        <v>1305.8800000000001</v>
      </c>
      <c r="N213">
        <v>19500</v>
      </c>
      <c r="O213">
        <v>0</v>
      </c>
      <c r="P213">
        <v>19500</v>
      </c>
      <c r="Q213">
        <v>18885.53</v>
      </c>
      <c r="R213">
        <v>19068.689999999999</v>
      </c>
      <c r="S213">
        <v>431.31</v>
      </c>
      <c r="T213">
        <v>49750</v>
      </c>
      <c r="U213">
        <v>3875.76</v>
      </c>
      <c r="V213">
        <v>53625.760000000002</v>
      </c>
      <c r="W213">
        <v>51643.11</v>
      </c>
      <c r="X213">
        <v>51826.27</v>
      </c>
      <c r="Y213">
        <v>1799.49</v>
      </c>
    </row>
    <row r="214" spans="1:25" x14ac:dyDescent="0.2">
      <c r="A214" s="1" t="s">
        <v>590</v>
      </c>
      <c r="B214">
        <v>301</v>
      </c>
      <c r="C214">
        <v>108.53</v>
      </c>
      <c r="D214">
        <v>409.53</v>
      </c>
      <c r="E214">
        <v>407.79</v>
      </c>
      <c r="F214">
        <v>407.79</v>
      </c>
      <c r="G214">
        <v>1.74</v>
      </c>
      <c r="H214">
        <v>546</v>
      </c>
      <c r="I214">
        <v>0</v>
      </c>
      <c r="J214">
        <v>546</v>
      </c>
      <c r="K214">
        <v>509.44</v>
      </c>
      <c r="L214">
        <v>509.44</v>
      </c>
      <c r="M214">
        <v>36.56</v>
      </c>
      <c r="N214">
        <v>546</v>
      </c>
      <c r="O214">
        <v>0</v>
      </c>
      <c r="P214">
        <v>546</v>
      </c>
      <c r="Q214">
        <v>528.79999999999995</v>
      </c>
      <c r="R214">
        <v>528.79999999999995</v>
      </c>
      <c r="S214">
        <v>17.2</v>
      </c>
      <c r="T214">
        <v>1393</v>
      </c>
      <c r="U214">
        <v>108.53</v>
      </c>
      <c r="V214">
        <v>1501.53</v>
      </c>
      <c r="W214">
        <v>1446.03</v>
      </c>
      <c r="X214">
        <v>1446.03</v>
      </c>
      <c r="Y214">
        <v>55.5</v>
      </c>
    </row>
    <row r="215" spans="1:25" x14ac:dyDescent="0.2">
      <c r="A215" s="1" t="s">
        <v>589</v>
      </c>
      <c r="B215">
        <v>10500</v>
      </c>
      <c r="C215">
        <v>47861.3</v>
      </c>
      <c r="D215">
        <v>58361.3</v>
      </c>
      <c r="E215">
        <v>50035.76</v>
      </c>
      <c r="F215">
        <v>50035.76</v>
      </c>
      <c r="G215">
        <v>8325.5400000000009</v>
      </c>
      <c r="H215">
        <v>15500</v>
      </c>
      <c r="I215">
        <v>0</v>
      </c>
      <c r="J215">
        <v>15500</v>
      </c>
      <c r="K215">
        <v>11384.55</v>
      </c>
      <c r="L215">
        <v>11384.55</v>
      </c>
      <c r="M215">
        <v>4115.45</v>
      </c>
      <c r="N215">
        <v>11500</v>
      </c>
      <c r="O215">
        <v>0</v>
      </c>
      <c r="P215">
        <v>11500</v>
      </c>
      <c r="Q215">
        <v>8361.31</v>
      </c>
      <c r="R215">
        <v>8361.31</v>
      </c>
      <c r="S215">
        <v>3138.69</v>
      </c>
      <c r="T215">
        <v>37500</v>
      </c>
      <c r="U215">
        <v>47861.3</v>
      </c>
      <c r="V215">
        <v>85361.3</v>
      </c>
      <c r="W215">
        <v>69781.62</v>
      </c>
      <c r="X215">
        <v>69781.62</v>
      </c>
      <c r="Y215">
        <v>15579.680000000002</v>
      </c>
    </row>
    <row r="216" spans="1:25" x14ac:dyDescent="0.2">
      <c r="A216" s="1" t="s">
        <v>588</v>
      </c>
      <c r="B216">
        <v>294</v>
      </c>
      <c r="C216">
        <v>1340.12</v>
      </c>
      <c r="D216">
        <v>1634.12</v>
      </c>
      <c r="E216">
        <v>3636.86</v>
      </c>
      <c r="F216">
        <v>3636.86</v>
      </c>
      <c r="G216">
        <v>-2002.74</v>
      </c>
      <c r="H216">
        <v>434</v>
      </c>
      <c r="I216">
        <v>0</v>
      </c>
      <c r="J216">
        <v>434</v>
      </c>
      <c r="K216">
        <v>318.77</v>
      </c>
      <c r="L216">
        <v>318.77</v>
      </c>
      <c r="M216">
        <v>115.23</v>
      </c>
      <c r="N216">
        <v>322</v>
      </c>
      <c r="O216">
        <v>0</v>
      </c>
      <c r="P216">
        <v>322</v>
      </c>
      <c r="Q216">
        <v>234.12</v>
      </c>
      <c r="R216">
        <v>234.12</v>
      </c>
      <c r="S216">
        <v>87.88</v>
      </c>
      <c r="T216">
        <v>1050</v>
      </c>
      <c r="U216">
        <v>1340.12</v>
      </c>
      <c r="V216">
        <v>2390.12</v>
      </c>
      <c r="W216">
        <v>4189.75</v>
      </c>
      <c r="X216">
        <v>4189.75</v>
      </c>
      <c r="Y216">
        <v>-1799.63</v>
      </c>
    </row>
    <row r="217" spans="1:25" x14ac:dyDescent="0.2">
      <c r="A217" s="1" t="s">
        <v>587</v>
      </c>
      <c r="B217">
        <v>15000</v>
      </c>
      <c r="C217">
        <v>0</v>
      </c>
      <c r="D217">
        <v>15000</v>
      </c>
      <c r="E217">
        <v>10297.56</v>
      </c>
      <c r="F217">
        <v>10297.56</v>
      </c>
      <c r="G217">
        <v>4702.4399999999996</v>
      </c>
      <c r="H217">
        <v>12000</v>
      </c>
      <c r="I217">
        <v>0</v>
      </c>
      <c r="J217">
        <v>12000</v>
      </c>
      <c r="K217">
        <v>11720.24</v>
      </c>
      <c r="L217">
        <v>11720.24</v>
      </c>
      <c r="M217">
        <v>279.76</v>
      </c>
      <c r="N217">
        <v>12000</v>
      </c>
      <c r="O217">
        <v>0</v>
      </c>
      <c r="P217">
        <v>12000</v>
      </c>
      <c r="Q217">
        <v>10201.41</v>
      </c>
      <c r="R217">
        <v>10201.41</v>
      </c>
      <c r="S217">
        <v>1798.59</v>
      </c>
      <c r="T217">
        <v>39000</v>
      </c>
      <c r="U217">
        <v>0</v>
      </c>
      <c r="V217">
        <v>39000</v>
      </c>
      <c r="W217">
        <v>32219.21</v>
      </c>
      <c r="X217">
        <v>32219.21</v>
      </c>
      <c r="Y217">
        <v>6780.79</v>
      </c>
    </row>
    <row r="218" spans="1:25" x14ac:dyDescent="0.2">
      <c r="A218" s="1" t="s">
        <v>586</v>
      </c>
      <c r="B218">
        <v>420</v>
      </c>
      <c r="C218">
        <v>0</v>
      </c>
      <c r="D218">
        <v>420</v>
      </c>
      <c r="E218">
        <v>288.33</v>
      </c>
      <c r="F218">
        <v>288.33</v>
      </c>
      <c r="G218">
        <v>131.66999999999999</v>
      </c>
      <c r="H218">
        <v>336</v>
      </c>
      <c r="I218">
        <v>0</v>
      </c>
      <c r="J218">
        <v>336</v>
      </c>
      <c r="K218">
        <v>328.17</v>
      </c>
      <c r="L218">
        <v>328.17</v>
      </c>
      <c r="M218">
        <v>7.83</v>
      </c>
      <c r="N218">
        <v>336</v>
      </c>
      <c r="O218">
        <v>0</v>
      </c>
      <c r="P218">
        <v>336</v>
      </c>
      <c r="Q218">
        <v>285.64</v>
      </c>
      <c r="R218">
        <v>285.64</v>
      </c>
      <c r="S218">
        <v>50.36</v>
      </c>
      <c r="T218">
        <v>1092</v>
      </c>
      <c r="U218">
        <v>0</v>
      </c>
      <c r="V218">
        <v>1092</v>
      </c>
      <c r="W218">
        <v>902.14</v>
      </c>
      <c r="X218">
        <v>902.14</v>
      </c>
      <c r="Y218">
        <v>189.86</v>
      </c>
    </row>
    <row r="219" spans="1:25" x14ac:dyDescent="0.2">
      <c r="A219" s="1" t="s">
        <v>585</v>
      </c>
      <c r="B219">
        <v>22000</v>
      </c>
      <c r="C219">
        <v>0</v>
      </c>
      <c r="D219">
        <v>22000</v>
      </c>
      <c r="E219">
        <v>2481.88</v>
      </c>
      <c r="F219">
        <v>2481.88</v>
      </c>
      <c r="G219">
        <v>19518.12</v>
      </c>
      <c r="N219">
        <v>55000</v>
      </c>
      <c r="O219">
        <v>0</v>
      </c>
      <c r="P219">
        <v>55000</v>
      </c>
      <c r="Q219">
        <v>0</v>
      </c>
      <c r="R219">
        <v>0</v>
      </c>
      <c r="S219">
        <v>55000</v>
      </c>
      <c r="T219">
        <v>77000</v>
      </c>
      <c r="U219">
        <v>0</v>
      </c>
      <c r="V219">
        <v>77000</v>
      </c>
      <c r="W219">
        <v>2481.88</v>
      </c>
      <c r="X219">
        <v>2481.88</v>
      </c>
      <c r="Y219">
        <v>74518.12</v>
      </c>
    </row>
    <row r="220" spans="1:25" x14ac:dyDescent="0.2">
      <c r="A220" s="1" t="s">
        <v>584</v>
      </c>
      <c r="B220">
        <v>616</v>
      </c>
      <c r="C220">
        <v>0</v>
      </c>
      <c r="D220">
        <v>616</v>
      </c>
      <c r="E220">
        <v>69.489999999999995</v>
      </c>
      <c r="F220">
        <v>69.489999999999995</v>
      </c>
      <c r="G220">
        <v>546.51</v>
      </c>
      <c r="N220">
        <v>1540</v>
      </c>
      <c r="O220">
        <v>0</v>
      </c>
      <c r="P220">
        <v>1540</v>
      </c>
      <c r="Q220">
        <v>-0.01</v>
      </c>
      <c r="R220">
        <v>-0.01</v>
      </c>
      <c r="S220">
        <v>1540.01</v>
      </c>
      <c r="T220">
        <v>2156</v>
      </c>
      <c r="U220">
        <v>0</v>
      </c>
      <c r="V220">
        <v>2156</v>
      </c>
      <c r="W220">
        <v>69.47999999999999</v>
      </c>
      <c r="X220">
        <v>69.47999999999999</v>
      </c>
      <c r="Y220">
        <v>2086.52</v>
      </c>
    </row>
    <row r="221" spans="1:25" x14ac:dyDescent="0.2">
      <c r="A221" s="1" t="s">
        <v>583</v>
      </c>
      <c r="B221">
        <v>40000</v>
      </c>
      <c r="C221">
        <v>0</v>
      </c>
      <c r="D221">
        <v>40000</v>
      </c>
      <c r="E221">
        <v>0</v>
      </c>
      <c r="F221">
        <v>0</v>
      </c>
      <c r="G221">
        <v>40000</v>
      </c>
      <c r="N221">
        <v>67000</v>
      </c>
      <c r="O221">
        <v>0</v>
      </c>
      <c r="P221">
        <v>67000</v>
      </c>
      <c r="Q221">
        <v>0</v>
      </c>
      <c r="R221">
        <v>0</v>
      </c>
      <c r="S221">
        <v>67000</v>
      </c>
      <c r="T221">
        <v>107000</v>
      </c>
      <c r="U221">
        <v>0</v>
      </c>
      <c r="V221">
        <v>107000</v>
      </c>
      <c r="W221">
        <v>0</v>
      </c>
      <c r="X221">
        <v>0</v>
      </c>
      <c r="Y221">
        <v>107000</v>
      </c>
    </row>
    <row r="222" spans="1:25" x14ac:dyDescent="0.2">
      <c r="A222" s="1" t="s">
        <v>582</v>
      </c>
      <c r="B222">
        <v>1120</v>
      </c>
      <c r="C222">
        <v>0</v>
      </c>
      <c r="D222">
        <v>1120</v>
      </c>
      <c r="E222">
        <v>0</v>
      </c>
      <c r="F222">
        <v>0</v>
      </c>
      <c r="G222">
        <v>1120</v>
      </c>
      <c r="N222">
        <v>1876</v>
      </c>
      <c r="O222">
        <v>0</v>
      </c>
      <c r="P222">
        <v>1876</v>
      </c>
      <c r="Q222">
        <v>0</v>
      </c>
      <c r="R222">
        <v>0</v>
      </c>
      <c r="S222">
        <v>1876</v>
      </c>
      <c r="T222">
        <v>2996</v>
      </c>
      <c r="U222">
        <v>0</v>
      </c>
      <c r="V222">
        <v>2996</v>
      </c>
      <c r="W222">
        <v>0</v>
      </c>
      <c r="X222">
        <v>0</v>
      </c>
      <c r="Y222">
        <v>2996</v>
      </c>
    </row>
    <row r="223" spans="1:25" x14ac:dyDescent="0.2">
      <c r="A223" s="1" t="s">
        <v>581</v>
      </c>
      <c r="B223">
        <v>10500</v>
      </c>
      <c r="C223">
        <v>0</v>
      </c>
      <c r="D223">
        <v>10500</v>
      </c>
      <c r="E223">
        <v>2585</v>
      </c>
      <c r="F223">
        <v>2585</v>
      </c>
      <c r="G223">
        <v>7915</v>
      </c>
      <c r="N223">
        <v>10000</v>
      </c>
      <c r="O223">
        <v>0</v>
      </c>
      <c r="P223">
        <v>10000</v>
      </c>
      <c r="Q223">
        <v>0</v>
      </c>
      <c r="R223">
        <v>0</v>
      </c>
      <c r="S223">
        <v>10000</v>
      </c>
      <c r="T223">
        <v>20500</v>
      </c>
      <c r="U223">
        <v>0</v>
      </c>
      <c r="V223">
        <v>20500</v>
      </c>
      <c r="W223">
        <v>2585</v>
      </c>
      <c r="X223">
        <v>2585</v>
      </c>
      <c r="Y223">
        <v>17915</v>
      </c>
    </row>
    <row r="224" spans="1:25" x14ac:dyDescent="0.2">
      <c r="A224" s="1" t="s">
        <v>580</v>
      </c>
      <c r="B224">
        <v>294</v>
      </c>
      <c r="C224">
        <v>0</v>
      </c>
      <c r="D224">
        <v>294</v>
      </c>
      <c r="E224">
        <v>72.38</v>
      </c>
      <c r="F224">
        <v>72.38</v>
      </c>
      <c r="G224">
        <v>221.62</v>
      </c>
      <c r="N224">
        <v>280</v>
      </c>
      <c r="O224">
        <v>0</v>
      </c>
      <c r="P224">
        <v>280</v>
      </c>
      <c r="Q224">
        <v>0</v>
      </c>
      <c r="R224">
        <v>0</v>
      </c>
      <c r="S224">
        <v>280</v>
      </c>
      <c r="T224">
        <v>574</v>
      </c>
      <c r="U224">
        <v>0</v>
      </c>
      <c r="V224">
        <v>574</v>
      </c>
      <c r="W224">
        <v>72.38</v>
      </c>
      <c r="X224">
        <v>72.38</v>
      </c>
      <c r="Y224">
        <v>501.62</v>
      </c>
    </row>
    <row r="225" spans="1:25" x14ac:dyDescent="0.2">
      <c r="A225" s="1" t="s">
        <v>579</v>
      </c>
      <c r="N225">
        <v>186.77</v>
      </c>
      <c r="O225">
        <v>0</v>
      </c>
      <c r="P225">
        <v>186.77</v>
      </c>
      <c r="Q225">
        <v>0</v>
      </c>
      <c r="R225">
        <v>0</v>
      </c>
      <c r="S225">
        <v>186.77</v>
      </c>
      <c r="T225">
        <v>186.77</v>
      </c>
      <c r="U225">
        <v>0</v>
      </c>
      <c r="V225">
        <v>186.77</v>
      </c>
      <c r="W225">
        <v>0</v>
      </c>
      <c r="X225">
        <v>0</v>
      </c>
      <c r="Y225">
        <v>186.77</v>
      </c>
    </row>
    <row r="226" spans="1:25" x14ac:dyDescent="0.2">
      <c r="A226" s="1" t="s">
        <v>578</v>
      </c>
      <c r="N226">
        <v>5.23</v>
      </c>
      <c r="O226">
        <v>0</v>
      </c>
      <c r="P226">
        <v>5.23</v>
      </c>
      <c r="Q226">
        <v>0</v>
      </c>
      <c r="R226">
        <v>0</v>
      </c>
      <c r="S226">
        <v>5.23</v>
      </c>
      <c r="T226">
        <v>5.23</v>
      </c>
      <c r="U226">
        <v>0</v>
      </c>
      <c r="V226">
        <v>5.23</v>
      </c>
      <c r="W226">
        <v>0</v>
      </c>
      <c r="X226">
        <v>0</v>
      </c>
      <c r="Y226">
        <v>5.23</v>
      </c>
    </row>
    <row r="227" spans="1:25" x14ac:dyDescent="0.2">
      <c r="A227" s="1" t="s">
        <v>577</v>
      </c>
      <c r="B227">
        <v>78528</v>
      </c>
      <c r="C227">
        <v>0</v>
      </c>
      <c r="D227">
        <v>78528</v>
      </c>
      <c r="E227">
        <v>45162.81</v>
      </c>
      <c r="F227">
        <v>45162.81</v>
      </c>
      <c r="G227">
        <v>33365.19</v>
      </c>
      <c r="H227">
        <v>79154</v>
      </c>
      <c r="I227">
        <v>0</v>
      </c>
      <c r="J227">
        <v>79154</v>
      </c>
      <c r="K227">
        <v>68235.44</v>
      </c>
      <c r="L227">
        <v>68235.44</v>
      </c>
      <c r="M227">
        <v>10918.56</v>
      </c>
      <c r="N227">
        <v>75154</v>
      </c>
      <c r="O227">
        <v>15000</v>
      </c>
      <c r="P227">
        <v>90154</v>
      </c>
      <c r="Q227">
        <v>77408.08</v>
      </c>
      <c r="R227">
        <v>77408.08</v>
      </c>
      <c r="S227">
        <v>12745.92</v>
      </c>
      <c r="T227">
        <v>232836</v>
      </c>
      <c r="U227">
        <v>15000</v>
      </c>
      <c r="V227">
        <v>247836</v>
      </c>
      <c r="W227">
        <v>190806.33000000002</v>
      </c>
      <c r="X227">
        <v>190806.33000000002</v>
      </c>
      <c r="Y227">
        <v>57029.67</v>
      </c>
    </row>
    <row r="228" spans="1:25" x14ac:dyDescent="0.2">
      <c r="A228" s="1" t="s">
        <v>576</v>
      </c>
      <c r="B228">
        <v>8131.09</v>
      </c>
      <c r="C228">
        <v>-359.14</v>
      </c>
      <c r="D228">
        <v>7771.95</v>
      </c>
      <c r="E228">
        <v>6367.87</v>
      </c>
      <c r="F228">
        <v>6367.87</v>
      </c>
      <c r="G228">
        <v>1404.08</v>
      </c>
      <c r="H228">
        <v>8140.03</v>
      </c>
      <c r="I228">
        <v>-196</v>
      </c>
      <c r="J228">
        <v>7944.03</v>
      </c>
      <c r="K228">
        <v>7356</v>
      </c>
      <c r="L228">
        <v>7356</v>
      </c>
      <c r="M228">
        <v>588.03</v>
      </c>
      <c r="N228">
        <v>8082.46</v>
      </c>
      <c r="O228">
        <v>0</v>
      </c>
      <c r="P228">
        <v>8082.46</v>
      </c>
      <c r="Q228">
        <v>20827.18</v>
      </c>
      <c r="R228">
        <v>20827.18</v>
      </c>
      <c r="S228">
        <v>-12744.72</v>
      </c>
      <c r="T228">
        <v>24353.579999999998</v>
      </c>
      <c r="U228">
        <v>-555.14</v>
      </c>
      <c r="V228">
        <v>23798.44</v>
      </c>
      <c r="W228">
        <v>34551.050000000003</v>
      </c>
      <c r="X228">
        <v>34551.050000000003</v>
      </c>
      <c r="Y228">
        <v>-10752.609999999999</v>
      </c>
    </row>
    <row r="229" spans="1:25" x14ac:dyDescent="0.2">
      <c r="A229" s="1" t="s">
        <v>575</v>
      </c>
      <c r="B229">
        <v>37963</v>
      </c>
      <c r="C229">
        <v>-12826.34</v>
      </c>
      <c r="D229">
        <v>25136.66</v>
      </c>
      <c r="E229">
        <v>9348.7999999999993</v>
      </c>
      <c r="F229">
        <v>9348.7999999999993</v>
      </c>
      <c r="G229">
        <v>15787.86</v>
      </c>
      <c r="H229">
        <v>37656</v>
      </c>
      <c r="I229">
        <v>-7000</v>
      </c>
      <c r="J229">
        <v>30656</v>
      </c>
      <c r="K229">
        <v>21156.07</v>
      </c>
      <c r="L229">
        <v>21156.07</v>
      </c>
      <c r="M229">
        <v>9499.93</v>
      </c>
      <c r="N229">
        <v>39600</v>
      </c>
      <c r="O229">
        <v>0</v>
      </c>
      <c r="P229">
        <v>39600</v>
      </c>
      <c r="Q229">
        <v>23890.71</v>
      </c>
      <c r="R229">
        <v>23890.71</v>
      </c>
      <c r="S229">
        <v>15709.29</v>
      </c>
      <c r="T229">
        <v>115219</v>
      </c>
      <c r="U229">
        <v>-19826.34</v>
      </c>
      <c r="V229">
        <v>95392.66</v>
      </c>
      <c r="W229">
        <v>54395.58</v>
      </c>
      <c r="X229">
        <v>54395.58</v>
      </c>
      <c r="Y229">
        <v>40997.08</v>
      </c>
    </row>
    <row r="230" spans="1:25" x14ac:dyDescent="0.2">
      <c r="A230" s="1" t="s">
        <v>574</v>
      </c>
      <c r="B230">
        <v>173905.2</v>
      </c>
      <c r="C230">
        <v>0</v>
      </c>
      <c r="D230">
        <v>173905.2</v>
      </c>
      <c r="E230">
        <v>172909.64</v>
      </c>
      <c r="F230">
        <v>172909.64</v>
      </c>
      <c r="G230">
        <v>995.56</v>
      </c>
      <c r="H230">
        <v>173905.2</v>
      </c>
      <c r="I230">
        <v>0</v>
      </c>
      <c r="J230">
        <v>173905.2</v>
      </c>
      <c r="K230">
        <v>173322.85</v>
      </c>
      <c r="L230">
        <v>173322.85</v>
      </c>
      <c r="M230">
        <v>582.35</v>
      </c>
      <c r="N230">
        <v>173905.2</v>
      </c>
      <c r="O230">
        <v>-15000</v>
      </c>
      <c r="P230">
        <v>158905.20000000001</v>
      </c>
      <c r="Q230">
        <v>106477.17</v>
      </c>
      <c r="R230">
        <v>106477.17</v>
      </c>
      <c r="S230">
        <v>52428.03</v>
      </c>
      <c r="T230">
        <v>521715.60000000003</v>
      </c>
      <c r="U230">
        <v>-15000</v>
      </c>
      <c r="V230">
        <v>506715.60000000003</v>
      </c>
      <c r="W230">
        <v>452709.66</v>
      </c>
      <c r="X230">
        <v>452709.66</v>
      </c>
      <c r="Y230">
        <v>54005.94</v>
      </c>
    </row>
    <row r="231" spans="1:25" x14ac:dyDescent="0.2">
      <c r="A231" s="1" t="s">
        <v>573</v>
      </c>
      <c r="B231">
        <v>1773008</v>
      </c>
      <c r="C231">
        <v>0</v>
      </c>
      <c r="D231">
        <v>1773008</v>
      </c>
      <c r="E231">
        <v>1773008</v>
      </c>
      <c r="F231">
        <v>1773008</v>
      </c>
      <c r="G231">
        <v>0</v>
      </c>
      <c r="H231">
        <v>1898009</v>
      </c>
      <c r="I231">
        <v>0</v>
      </c>
      <c r="J231">
        <v>1898009</v>
      </c>
      <c r="K231">
        <v>1898009</v>
      </c>
      <c r="L231">
        <v>1898009</v>
      </c>
      <c r="M231">
        <v>0</v>
      </c>
      <c r="N231">
        <v>1846608</v>
      </c>
      <c r="O231">
        <v>0</v>
      </c>
      <c r="P231">
        <v>1846608</v>
      </c>
      <c r="Q231">
        <v>1846608</v>
      </c>
      <c r="R231">
        <v>1846608</v>
      </c>
      <c r="S231">
        <v>0</v>
      </c>
      <c r="T231">
        <v>5517625</v>
      </c>
      <c r="U231">
        <v>0</v>
      </c>
      <c r="V231">
        <v>5517625</v>
      </c>
      <c r="W231">
        <v>5517625</v>
      </c>
      <c r="X231">
        <v>5517625</v>
      </c>
      <c r="Y231">
        <v>0</v>
      </c>
    </row>
    <row r="232" spans="1:25" x14ac:dyDescent="0.2">
      <c r="A232" s="1" t="s">
        <v>572</v>
      </c>
      <c r="B232">
        <v>65000</v>
      </c>
      <c r="C232">
        <v>0</v>
      </c>
      <c r="D232">
        <v>65000</v>
      </c>
      <c r="E232">
        <v>62008.53</v>
      </c>
      <c r="F232">
        <v>62008.53</v>
      </c>
      <c r="G232">
        <v>2991.47</v>
      </c>
      <c r="H232">
        <v>92500</v>
      </c>
      <c r="I232">
        <v>-9500</v>
      </c>
      <c r="J232">
        <v>83000</v>
      </c>
      <c r="K232">
        <v>42713.78</v>
      </c>
      <c r="L232">
        <v>42713.78</v>
      </c>
      <c r="M232">
        <v>40286.22</v>
      </c>
      <c r="N232">
        <v>92500</v>
      </c>
      <c r="O232">
        <v>-4889.5</v>
      </c>
      <c r="P232">
        <v>87610.5</v>
      </c>
      <c r="Q232">
        <v>47144.11</v>
      </c>
      <c r="R232">
        <v>47144.11</v>
      </c>
      <c r="S232">
        <v>40466.39</v>
      </c>
      <c r="T232">
        <v>250000</v>
      </c>
      <c r="U232">
        <v>-14389.5</v>
      </c>
      <c r="V232">
        <v>235610.5</v>
      </c>
      <c r="W232">
        <v>151866.41999999998</v>
      </c>
      <c r="X232">
        <v>151866.41999999998</v>
      </c>
      <c r="Y232">
        <v>83744.08</v>
      </c>
    </row>
    <row r="233" spans="1:25" x14ac:dyDescent="0.2">
      <c r="A233" s="1" t="s">
        <v>571</v>
      </c>
      <c r="B233">
        <v>2001.44</v>
      </c>
      <c r="C233">
        <v>-54.43</v>
      </c>
      <c r="D233">
        <v>1947.01</v>
      </c>
      <c r="E233">
        <v>1736.23</v>
      </c>
      <c r="F233">
        <v>1736.23</v>
      </c>
      <c r="G233">
        <v>210.78</v>
      </c>
      <c r="H233">
        <v>5291.6</v>
      </c>
      <c r="I233">
        <v>-266</v>
      </c>
      <c r="J233">
        <v>5025.6000000000004</v>
      </c>
      <c r="K233">
        <v>3800.73</v>
      </c>
      <c r="L233">
        <v>3800.73</v>
      </c>
      <c r="M233">
        <v>1224.8699999999999</v>
      </c>
      <c r="N233">
        <v>5311.76</v>
      </c>
      <c r="O233">
        <v>0</v>
      </c>
      <c r="P233">
        <v>5311.76</v>
      </c>
      <c r="Q233">
        <v>4178.71</v>
      </c>
      <c r="R233">
        <v>4178.71</v>
      </c>
      <c r="S233">
        <v>1133.05</v>
      </c>
      <c r="T233">
        <v>12604.800000000001</v>
      </c>
      <c r="U233">
        <v>-320.43</v>
      </c>
      <c r="V233">
        <v>12284.37</v>
      </c>
      <c r="W233">
        <v>9715.67</v>
      </c>
      <c r="X233">
        <v>9715.67</v>
      </c>
      <c r="Y233">
        <v>2568.6999999999998</v>
      </c>
    </row>
    <row r="234" spans="1:25" x14ac:dyDescent="0.2">
      <c r="A234" s="1" t="s">
        <v>570</v>
      </c>
      <c r="B234">
        <v>6480</v>
      </c>
      <c r="C234">
        <v>-1944</v>
      </c>
      <c r="D234">
        <v>4536</v>
      </c>
      <c r="E234">
        <v>0</v>
      </c>
      <c r="F234">
        <v>0</v>
      </c>
      <c r="G234">
        <v>4536</v>
      </c>
      <c r="H234">
        <v>7200</v>
      </c>
      <c r="I234">
        <v>0</v>
      </c>
      <c r="J234">
        <v>7200</v>
      </c>
      <c r="K234">
        <v>3740.63</v>
      </c>
      <c r="L234">
        <v>3740.63</v>
      </c>
      <c r="M234">
        <v>3459.37</v>
      </c>
      <c r="N234">
        <v>7920</v>
      </c>
      <c r="O234">
        <v>4889.5</v>
      </c>
      <c r="P234">
        <v>12809.5</v>
      </c>
      <c r="Q234">
        <v>12809.5</v>
      </c>
      <c r="R234">
        <v>12809.5</v>
      </c>
      <c r="S234">
        <v>0</v>
      </c>
      <c r="T234">
        <v>21600</v>
      </c>
      <c r="U234">
        <v>2945.5</v>
      </c>
      <c r="V234">
        <v>24545.5</v>
      </c>
      <c r="W234">
        <v>16550.13</v>
      </c>
      <c r="X234">
        <v>16550.13</v>
      </c>
      <c r="Y234">
        <v>7995.37</v>
      </c>
    </row>
    <row r="235" spans="1:25" x14ac:dyDescent="0.2">
      <c r="A235" s="1" t="s">
        <v>569</v>
      </c>
      <c r="B235">
        <v>5000</v>
      </c>
      <c r="C235">
        <v>0</v>
      </c>
      <c r="D235">
        <v>5000</v>
      </c>
      <c r="E235">
        <v>0</v>
      </c>
      <c r="F235">
        <v>0</v>
      </c>
      <c r="G235">
        <v>5000</v>
      </c>
      <c r="T235">
        <v>5000</v>
      </c>
      <c r="U235">
        <v>0</v>
      </c>
      <c r="V235">
        <v>5000</v>
      </c>
      <c r="W235">
        <v>0</v>
      </c>
      <c r="X235">
        <v>0</v>
      </c>
      <c r="Y235">
        <v>5000</v>
      </c>
    </row>
    <row r="236" spans="1:25" x14ac:dyDescent="0.2">
      <c r="A236" s="1" t="s">
        <v>568</v>
      </c>
      <c r="B236">
        <v>140</v>
      </c>
      <c r="C236">
        <v>0</v>
      </c>
      <c r="D236">
        <v>140</v>
      </c>
      <c r="E236">
        <v>0</v>
      </c>
      <c r="F236">
        <v>0</v>
      </c>
      <c r="G236">
        <v>140</v>
      </c>
      <c r="T236">
        <v>140</v>
      </c>
      <c r="U236">
        <v>0</v>
      </c>
      <c r="V236">
        <v>140</v>
      </c>
      <c r="W236">
        <v>0</v>
      </c>
      <c r="X236">
        <v>0</v>
      </c>
      <c r="Y236">
        <v>140</v>
      </c>
    </row>
    <row r="237" spans="1:25" x14ac:dyDescent="0.2">
      <c r="A237" s="1" t="s">
        <v>567</v>
      </c>
      <c r="B237">
        <v>69733</v>
      </c>
      <c r="C237">
        <v>26264.6</v>
      </c>
      <c r="D237">
        <v>95997.6</v>
      </c>
      <c r="E237">
        <v>95997.6</v>
      </c>
      <c r="F237">
        <v>95997.6</v>
      </c>
      <c r="G237">
        <v>0</v>
      </c>
      <c r="H237">
        <v>65000</v>
      </c>
      <c r="I237">
        <v>0</v>
      </c>
      <c r="J237">
        <v>65000</v>
      </c>
      <c r="K237">
        <v>63713.120000000003</v>
      </c>
      <c r="L237">
        <v>63713.120000000003</v>
      </c>
      <c r="M237">
        <v>1286.8800000000001</v>
      </c>
      <c r="N237">
        <v>98024.9</v>
      </c>
      <c r="O237">
        <v>0</v>
      </c>
      <c r="P237">
        <v>98024.9</v>
      </c>
      <c r="Q237">
        <v>96527.89</v>
      </c>
      <c r="R237">
        <v>96527.89</v>
      </c>
      <c r="S237">
        <v>1497.01</v>
      </c>
      <c r="T237">
        <v>232757.9</v>
      </c>
      <c r="U237">
        <v>26264.6</v>
      </c>
      <c r="V237">
        <v>259022.5</v>
      </c>
      <c r="W237">
        <v>256238.61</v>
      </c>
      <c r="X237">
        <v>256238.61</v>
      </c>
      <c r="Y237">
        <v>2783.8900000000003</v>
      </c>
    </row>
    <row r="238" spans="1:25" x14ac:dyDescent="0.2">
      <c r="A238" s="1" t="s">
        <v>566</v>
      </c>
      <c r="B238">
        <v>1952.52</v>
      </c>
      <c r="C238">
        <v>735.4</v>
      </c>
      <c r="D238">
        <v>2687.92</v>
      </c>
      <c r="E238">
        <v>2687.94</v>
      </c>
      <c r="F238">
        <v>2687.94</v>
      </c>
      <c r="G238">
        <v>-0.02</v>
      </c>
      <c r="H238">
        <v>1820</v>
      </c>
      <c r="I238">
        <v>560</v>
      </c>
      <c r="J238">
        <v>2380</v>
      </c>
      <c r="K238">
        <v>1783.97</v>
      </c>
      <c r="L238">
        <v>1783.97</v>
      </c>
      <c r="M238">
        <v>596.03</v>
      </c>
      <c r="N238">
        <v>2744.7</v>
      </c>
      <c r="O238">
        <v>0</v>
      </c>
      <c r="P238">
        <v>2744.7</v>
      </c>
      <c r="Q238">
        <v>2702.78</v>
      </c>
      <c r="R238">
        <v>2702.78</v>
      </c>
      <c r="S238">
        <v>41.92</v>
      </c>
      <c r="T238">
        <v>6517.2199999999993</v>
      </c>
      <c r="U238">
        <v>1295.4000000000001</v>
      </c>
      <c r="V238">
        <v>7812.62</v>
      </c>
      <c r="W238">
        <v>7174.6900000000005</v>
      </c>
      <c r="X238">
        <v>7174.6900000000005</v>
      </c>
      <c r="Y238">
        <v>637.92999999999995</v>
      </c>
    </row>
    <row r="239" spans="1:25" x14ac:dyDescent="0.2">
      <c r="A239" s="1" t="s">
        <v>811</v>
      </c>
      <c r="H239">
        <v>13860</v>
      </c>
      <c r="I239">
        <v>-160</v>
      </c>
      <c r="J239">
        <v>13700</v>
      </c>
      <c r="K239">
        <v>12168.05</v>
      </c>
      <c r="L239">
        <v>12168.05</v>
      </c>
      <c r="M239">
        <v>1531.95</v>
      </c>
      <c r="N239">
        <v>18550</v>
      </c>
      <c r="O239">
        <v>0</v>
      </c>
      <c r="P239">
        <v>18550</v>
      </c>
      <c r="Q239">
        <v>13495.5</v>
      </c>
      <c r="R239">
        <v>13495.5</v>
      </c>
      <c r="S239">
        <v>5054.5</v>
      </c>
      <c r="T239">
        <v>32410</v>
      </c>
      <c r="U239">
        <v>-160</v>
      </c>
      <c r="V239">
        <v>32250</v>
      </c>
      <c r="W239">
        <v>25663.55</v>
      </c>
      <c r="X239">
        <v>25663.55</v>
      </c>
      <c r="Y239">
        <v>6586.45</v>
      </c>
    </row>
    <row r="240" spans="1:25" x14ac:dyDescent="0.2">
      <c r="A240" s="1" t="s">
        <v>812</v>
      </c>
      <c r="H240">
        <v>472.08</v>
      </c>
      <c r="I240">
        <v>0</v>
      </c>
      <c r="J240">
        <v>472.08</v>
      </c>
      <c r="K240">
        <v>410.71</v>
      </c>
      <c r="L240">
        <v>410.71</v>
      </c>
      <c r="M240">
        <v>61.37</v>
      </c>
      <c r="N240">
        <v>611.79999999999995</v>
      </c>
      <c r="O240">
        <v>0</v>
      </c>
      <c r="P240">
        <v>611.79999999999995</v>
      </c>
      <c r="Q240">
        <v>434.54</v>
      </c>
      <c r="R240">
        <v>434.54</v>
      </c>
      <c r="S240">
        <v>177.26</v>
      </c>
      <c r="T240">
        <v>1083.8799999999999</v>
      </c>
      <c r="U240">
        <v>0</v>
      </c>
      <c r="V240">
        <v>1083.8799999999999</v>
      </c>
      <c r="W240">
        <v>845.25</v>
      </c>
      <c r="X240">
        <v>845.25</v>
      </c>
      <c r="Y240">
        <v>238.63</v>
      </c>
    </row>
    <row r="241" spans="1:25" x14ac:dyDescent="0.2">
      <c r="A241" s="1" t="s">
        <v>813</v>
      </c>
      <c r="H241">
        <v>3000</v>
      </c>
      <c r="I241">
        <v>160</v>
      </c>
      <c r="J241">
        <v>3160</v>
      </c>
      <c r="K241">
        <v>2500</v>
      </c>
      <c r="L241">
        <v>2500</v>
      </c>
      <c r="M241">
        <v>660</v>
      </c>
      <c r="N241">
        <v>3300</v>
      </c>
      <c r="O241">
        <v>0</v>
      </c>
      <c r="P241">
        <v>3300</v>
      </c>
      <c r="Q241">
        <v>2024</v>
      </c>
      <c r="R241">
        <v>2024</v>
      </c>
      <c r="S241">
        <v>1276</v>
      </c>
      <c r="T241">
        <v>6300</v>
      </c>
      <c r="U241">
        <v>160</v>
      </c>
      <c r="V241">
        <v>6460</v>
      </c>
      <c r="W241">
        <v>4524</v>
      </c>
      <c r="X241">
        <v>4524</v>
      </c>
      <c r="Y241">
        <v>1936</v>
      </c>
    </row>
    <row r="242" spans="1:25" x14ac:dyDescent="0.2">
      <c r="A242" s="1" t="s">
        <v>814</v>
      </c>
      <c r="H242">
        <v>5471</v>
      </c>
      <c r="I242">
        <v>12800</v>
      </c>
      <c r="J242">
        <v>18271</v>
      </c>
      <c r="K242">
        <v>768.45</v>
      </c>
      <c r="L242">
        <v>768.45</v>
      </c>
      <c r="M242">
        <v>17502.55</v>
      </c>
      <c r="N242">
        <v>13000</v>
      </c>
      <c r="O242">
        <v>-750</v>
      </c>
      <c r="P242">
        <v>12250</v>
      </c>
      <c r="Q242">
        <v>1149.5999999999999</v>
      </c>
      <c r="R242">
        <v>1149.5999999999999</v>
      </c>
      <c r="S242">
        <v>11100.4</v>
      </c>
      <c r="T242">
        <v>18471</v>
      </c>
      <c r="U242">
        <v>12050</v>
      </c>
      <c r="V242">
        <v>30521</v>
      </c>
      <c r="W242">
        <v>1918.05</v>
      </c>
      <c r="X242">
        <v>1918.05</v>
      </c>
      <c r="Y242">
        <v>28602.949999999997</v>
      </c>
    </row>
    <row r="243" spans="1:25" x14ac:dyDescent="0.2">
      <c r="A243" s="1" t="s">
        <v>815</v>
      </c>
      <c r="H243">
        <v>153.19</v>
      </c>
      <c r="I243">
        <v>442.4</v>
      </c>
      <c r="J243">
        <v>595.59</v>
      </c>
      <c r="K243">
        <v>21.52</v>
      </c>
      <c r="L243">
        <v>21.52</v>
      </c>
      <c r="M243">
        <v>574.07000000000005</v>
      </c>
      <c r="N243">
        <v>364</v>
      </c>
      <c r="O243">
        <v>47.67</v>
      </c>
      <c r="P243">
        <v>411.67</v>
      </c>
      <c r="Q243">
        <v>32.19</v>
      </c>
      <c r="R243">
        <v>32.19</v>
      </c>
      <c r="S243">
        <v>379.48</v>
      </c>
      <c r="T243">
        <v>517.19000000000005</v>
      </c>
      <c r="U243">
        <v>490.07</v>
      </c>
      <c r="V243">
        <v>1007.26</v>
      </c>
      <c r="W243">
        <v>53.709999999999994</v>
      </c>
      <c r="X243">
        <v>53.709999999999994</v>
      </c>
      <c r="Y243">
        <v>953.55000000000007</v>
      </c>
    </row>
    <row r="244" spans="1:25" x14ac:dyDescent="0.2">
      <c r="A244" s="1" t="s">
        <v>816</v>
      </c>
      <c r="H244">
        <v>1900</v>
      </c>
      <c r="I244">
        <v>0</v>
      </c>
      <c r="J244">
        <v>1900</v>
      </c>
      <c r="K244">
        <v>1768.5</v>
      </c>
      <c r="L244">
        <v>1768.5</v>
      </c>
      <c r="M244">
        <v>131.5</v>
      </c>
      <c r="N244">
        <v>1400</v>
      </c>
      <c r="O244">
        <v>0</v>
      </c>
      <c r="P244">
        <v>1400</v>
      </c>
      <c r="Q244">
        <v>1234.6500000000001</v>
      </c>
      <c r="R244">
        <v>1234.6500000000001</v>
      </c>
      <c r="S244">
        <v>165.35</v>
      </c>
      <c r="T244">
        <v>3300</v>
      </c>
      <c r="U244">
        <v>0</v>
      </c>
      <c r="V244">
        <v>3300</v>
      </c>
      <c r="W244">
        <v>3003.15</v>
      </c>
      <c r="X244">
        <v>3003.15</v>
      </c>
      <c r="Y244">
        <v>296.85000000000002</v>
      </c>
    </row>
    <row r="245" spans="1:25" x14ac:dyDescent="0.2">
      <c r="A245" s="1" t="s">
        <v>817</v>
      </c>
      <c r="H245">
        <v>326.48</v>
      </c>
      <c r="I245">
        <v>-98</v>
      </c>
      <c r="J245">
        <v>228.48</v>
      </c>
      <c r="K245">
        <v>205.13</v>
      </c>
      <c r="L245">
        <v>205.13</v>
      </c>
      <c r="M245">
        <v>23.35</v>
      </c>
      <c r="N245">
        <v>390.88</v>
      </c>
      <c r="O245">
        <v>0</v>
      </c>
      <c r="P245">
        <v>390.88</v>
      </c>
      <c r="Q245">
        <v>298.95</v>
      </c>
      <c r="R245">
        <v>298.95</v>
      </c>
      <c r="S245">
        <v>91.93</v>
      </c>
      <c r="T245">
        <v>717.36</v>
      </c>
      <c r="U245">
        <v>-98</v>
      </c>
      <c r="V245">
        <v>619.36</v>
      </c>
      <c r="W245">
        <v>504.08</v>
      </c>
      <c r="X245">
        <v>504.08</v>
      </c>
      <c r="Y245">
        <v>115.28</v>
      </c>
    </row>
    <row r="246" spans="1:25" x14ac:dyDescent="0.2">
      <c r="A246" s="1" t="s">
        <v>818</v>
      </c>
      <c r="H246">
        <v>9760</v>
      </c>
      <c r="I246">
        <v>-3500</v>
      </c>
      <c r="J246">
        <v>6260</v>
      </c>
      <c r="K246">
        <v>5557.49</v>
      </c>
      <c r="L246">
        <v>5557.49</v>
      </c>
      <c r="M246">
        <v>702.51</v>
      </c>
      <c r="N246">
        <v>12560</v>
      </c>
      <c r="O246">
        <v>0</v>
      </c>
      <c r="P246">
        <v>12560</v>
      </c>
      <c r="Q246">
        <v>9442.25</v>
      </c>
      <c r="R246">
        <v>9442.25</v>
      </c>
      <c r="S246">
        <v>3117.75</v>
      </c>
      <c r="T246">
        <v>22320</v>
      </c>
      <c r="U246">
        <v>-3500</v>
      </c>
      <c r="V246">
        <v>18820</v>
      </c>
      <c r="W246">
        <v>14999.74</v>
      </c>
      <c r="X246">
        <v>14999.74</v>
      </c>
      <c r="Y246">
        <v>3820.26</v>
      </c>
    </row>
    <row r="247" spans="1:25" x14ac:dyDescent="0.2">
      <c r="A247" s="1" t="s">
        <v>819</v>
      </c>
      <c r="H247">
        <v>1800</v>
      </c>
      <c r="I247">
        <v>-1800</v>
      </c>
      <c r="J247">
        <v>0</v>
      </c>
      <c r="K247">
        <v>0</v>
      </c>
      <c r="L247">
        <v>0</v>
      </c>
      <c r="M247">
        <v>0</v>
      </c>
      <c r="T247">
        <v>1800</v>
      </c>
      <c r="U247">
        <v>-1800</v>
      </c>
      <c r="V247">
        <v>0</v>
      </c>
      <c r="W247">
        <v>0</v>
      </c>
      <c r="X247">
        <v>0</v>
      </c>
      <c r="Y247">
        <v>0</v>
      </c>
    </row>
    <row r="248" spans="1:25" x14ac:dyDescent="0.2">
      <c r="A248" s="1" t="s">
        <v>820</v>
      </c>
      <c r="H248">
        <v>50.4</v>
      </c>
      <c r="I248">
        <v>-50.4</v>
      </c>
      <c r="J248">
        <v>0</v>
      </c>
      <c r="K248">
        <v>0</v>
      </c>
      <c r="L248">
        <v>0</v>
      </c>
      <c r="M248">
        <v>0</v>
      </c>
      <c r="T248">
        <v>50.4</v>
      </c>
      <c r="U248">
        <v>-50.4</v>
      </c>
      <c r="V248">
        <v>0</v>
      </c>
      <c r="W248">
        <v>0</v>
      </c>
      <c r="X248">
        <v>0</v>
      </c>
      <c r="Y248">
        <v>0</v>
      </c>
    </row>
    <row r="249" spans="1:25" x14ac:dyDescent="0.2">
      <c r="A249" s="1" t="s">
        <v>841</v>
      </c>
      <c r="N249">
        <v>0</v>
      </c>
      <c r="O249">
        <v>0</v>
      </c>
      <c r="P249">
        <v>0</v>
      </c>
      <c r="Q249">
        <v>2.57</v>
      </c>
      <c r="R249">
        <v>2.57</v>
      </c>
      <c r="S249">
        <v>-2.57</v>
      </c>
      <c r="T249">
        <v>0</v>
      </c>
      <c r="U249">
        <v>0</v>
      </c>
      <c r="V249">
        <v>0</v>
      </c>
      <c r="W249">
        <v>2.57</v>
      </c>
      <c r="X249">
        <v>2.57</v>
      </c>
      <c r="Y249">
        <v>-2.57</v>
      </c>
    </row>
    <row r="250" spans="1:25" x14ac:dyDescent="0.2">
      <c r="A250" s="1" t="s">
        <v>842</v>
      </c>
      <c r="N250">
        <v>0</v>
      </c>
      <c r="O250">
        <v>93.82</v>
      </c>
      <c r="P250">
        <v>93.82</v>
      </c>
      <c r="Q250">
        <v>93.82</v>
      </c>
      <c r="R250">
        <v>93.82</v>
      </c>
      <c r="S250">
        <v>0</v>
      </c>
      <c r="T250">
        <v>0</v>
      </c>
      <c r="U250">
        <v>93.82</v>
      </c>
      <c r="V250">
        <v>93.82</v>
      </c>
      <c r="W250">
        <v>93.82</v>
      </c>
      <c r="X250">
        <v>93.82</v>
      </c>
      <c r="Y250">
        <v>0</v>
      </c>
    </row>
    <row r="251" spans="1:25" x14ac:dyDescent="0.2">
      <c r="A251" s="1" t="s">
        <v>843</v>
      </c>
      <c r="N251">
        <v>10000</v>
      </c>
      <c r="O251">
        <v>0</v>
      </c>
      <c r="P251">
        <v>10000</v>
      </c>
      <c r="Q251">
        <v>10000</v>
      </c>
      <c r="R251">
        <v>10000</v>
      </c>
      <c r="S251">
        <v>0</v>
      </c>
      <c r="T251">
        <v>10000</v>
      </c>
      <c r="U251">
        <v>0</v>
      </c>
      <c r="V251">
        <v>10000</v>
      </c>
      <c r="W251">
        <v>10000</v>
      </c>
      <c r="X251">
        <v>10000</v>
      </c>
      <c r="Y251">
        <v>0</v>
      </c>
    </row>
    <row r="252" spans="1:25" x14ac:dyDescent="0.2">
      <c r="A252" s="1" t="s">
        <v>844</v>
      </c>
      <c r="N252">
        <v>9510</v>
      </c>
      <c r="O252">
        <v>0</v>
      </c>
      <c r="P252">
        <v>9510</v>
      </c>
      <c r="Q252">
        <v>5585.75</v>
      </c>
      <c r="R252">
        <v>5585.75</v>
      </c>
      <c r="S252">
        <v>3924.25</v>
      </c>
      <c r="T252">
        <v>9510</v>
      </c>
      <c r="U252">
        <v>0</v>
      </c>
      <c r="V252">
        <v>9510</v>
      </c>
      <c r="W252">
        <v>5585.75</v>
      </c>
      <c r="X252">
        <v>5585.75</v>
      </c>
      <c r="Y252">
        <v>3924.25</v>
      </c>
    </row>
    <row r="253" spans="1:25" x14ac:dyDescent="0.2">
      <c r="A253" s="1" t="s">
        <v>845</v>
      </c>
      <c r="N253">
        <v>0</v>
      </c>
      <c r="O253">
        <v>0</v>
      </c>
      <c r="P253">
        <v>0</v>
      </c>
      <c r="Q253">
        <v>1500</v>
      </c>
      <c r="R253">
        <v>1500</v>
      </c>
      <c r="S253">
        <v>-1500</v>
      </c>
      <c r="T253">
        <v>0</v>
      </c>
      <c r="U253">
        <v>0</v>
      </c>
      <c r="V253">
        <v>0</v>
      </c>
      <c r="W253">
        <v>1500</v>
      </c>
      <c r="X253">
        <v>1500</v>
      </c>
      <c r="Y253">
        <v>-1500</v>
      </c>
    </row>
    <row r="254" spans="1:25" x14ac:dyDescent="0.2">
      <c r="A254" s="1" t="s">
        <v>846</v>
      </c>
      <c r="N254">
        <v>0</v>
      </c>
      <c r="O254">
        <v>1500</v>
      </c>
      <c r="P254">
        <v>1500</v>
      </c>
      <c r="Q254">
        <v>0</v>
      </c>
      <c r="R254">
        <v>0</v>
      </c>
      <c r="S254">
        <v>1500</v>
      </c>
      <c r="T254">
        <v>0</v>
      </c>
      <c r="U254">
        <v>1500</v>
      </c>
      <c r="V254">
        <v>1500</v>
      </c>
      <c r="W254">
        <v>0</v>
      </c>
      <c r="X254">
        <v>0</v>
      </c>
      <c r="Y254">
        <v>1500</v>
      </c>
    </row>
    <row r="255" spans="1:25" x14ac:dyDescent="0.2">
      <c r="A255" s="1" t="s">
        <v>847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</row>
    <row r="256" spans="1:25" x14ac:dyDescent="0.2">
      <c r="A256" s="1" t="s">
        <v>848</v>
      </c>
      <c r="N256">
        <v>3000</v>
      </c>
      <c r="O256">
        <v>0</v>
      </c>
      <c r="P256">
        <v>3000</v>
      </c>
      <c r="Q256">
        <v>0</v>
      </c>
      <c r="R256">
        <v>0</v>
      </c>
      <c r="S256">
        <v>3000</v>
      </c>
      <c r="T256">
        <v>3000</v>
      </c>
      <c r="U256">
        <v>0</v>
      </c>
      <c r="V256">
        <v>3000</v>
      </c>
      <c r="W256">
        <v>0</v>
      </c>
      <c r="X256">
        <v>0</v>
      </c>
      <c r="Y256">
        <v>3000</v>
      </c>
    </row>
    <row r="257" spans="1:25" x14ac:dyDescent="0.2">
      <c r="A257" s="1" t="s">
        <v>849</v>
      </c>
      <c r="N257">
        <v>84</v>
      </c>
      <c r="O257">
        <v>0</v>
      </c>
      <c r="P257">
        <v>84</v>
      </c>
      <c r="Q257">
        <v>0</v>
      </c>
      <c r="R257">
        <v>0</v>
      </c>
      <c r="S257">
        <v>84</v>
      </c>
      <c r="T257">
        <v>84</v>
      </c>
      <c r="U257">
        <v>0</v>
      </c>
      <c r="V257">
        <v>84</v>
      </c>
      <c r="W257">
        <v>0</v>
      </c>
      <c r="X257">
        <v>0</v>
      </c>
      <c r="Y257">
        <v>84</v>
      </c>
    </row>
    <row r="258" spans="1:25" x14ac:dyDescent="0.2">
      <c r="A258" s="1" t="s">
        <v>850</v>
      </c>
      <c r="N258">
        <v>50000</v>
      </c>
      <c r="O258">
        <v>30000</v>
      </c>
      <c r="P258">
        <v>80000</v>
      </c>
      <c r="Q258">
        <v>76976.09</v>
      </c>
      <c r="R258">
        <v>76976.09</v>
      </c>
      <c r="S258">
        <v>3023.91</v>
      </c>
      <c r="T258">
        <v>50000</v>
      </c>
      <c r="U258">
        <v>30000</v>
      </c>
      <c r="V258">
        <v>80000</v>
      </c>
      <c r="W258">
        <v>76976.09</v>
      </c>
      <c r="X258">
        <v>76976.09</v>
      </c>
      <c r="Y258">
        <v>3023.91</v>
      </c>
    </row>
    <row r="259" spans="1:25" x14ac:dyDescent="0.2">
      <c r="A259" s="1" t="s">
        <v>851</v>
      </c>
      <c r="N259">
        <v>1400</v>
      </c>
      <c r="O259">
        <v>840</v>
      </c>
      <c r="P259">
        <v>2240</v>
      </c>
      <c r="Q259">
        <v>2155.33</v>
      </c>
      <c r="R259">
        <v>2155.33</v>
      </c>
      <c r="S259">
        <v>84.67</v>
      </c>
      <c r="T259">
        <v>1400</v>
      </c>
      <c r="U259">
        <v>840</v>
      </c>
      <c r="V259">
        <v>2240</v>
      </c>
      <c r="W259">
        <v>2155.33</v>
      </c>
      <c r="X259">
        <v>2155.33</v>
      </c>
      <c r="Y259">
        <v>84.67</v>
      </c>
    </row>
    <row r="260" spans="1:25" x14ac:dyDescent="0.2">
      <c r="A260" s="1" t="s">
        <v>269</v>
      </c>
      <c r="B260">
        <v>11516186.959999997</v>
      </c>
      <c r="C260">
        <v>3.4901859180536121E-11</v>
      </c>
      <c r="D260">
        <v>11516186.959999995</v>
      </c>
      <c r="E260">
        <v>8376474.4700000007</v>
      </c>
      <c r="F260">
        <v>8384827.7200000007</v>
      </c>
      <c r="G260">
        <v>3131359.2399999988</v>
      </c>
      <c r="H260">
        <v>10778577.529999997</v>
      </c>
      <c r="I260">
        <v>-131399.99000000005</v>
      </c>
      <c r="J260">
        <v>10647177.539999999</v>
      </c>
      <c r="K260">
        <v>9287168.8100000005</v>
      </c>
      <c r="L260">
        <v>9290540.2300000004</v>
      </c>
      <c r="M260">
        <v>1356637.3100000005</v>
      </c>
      <c r="N260">
        <v>11811541.08</v>
      </c>
      <c r="O260">
        <v>-7.2759576141834259E-12</v>
      </c>
      <c r="P260">
        <v>11811541.079999996</v>
      </c>
      <c r="Q260">
        <v>9639323.1999999974</v>
      </c>
      <c r="R260">
        <v>9643799.6899999995</v>
      </c>
      <c r="S260">
        <v>2167741.3899999992</v>
      </c>
      <c r="T260">
        <v>34106305.57</v>
      </c>
      <c r="U260">
        <v>-131399.98999999993</v>
      </c>
      <c r="V260">
        <v>33974905.579999998</v>
      </c>
      <c r="W260">
        <v>27302966.479999997</v>
      </c>
      <c r="X260">
        <v>27319167.639999997</v>
      </c>
      <c r="Y260">
        <v>6655737.9400000032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46566-B85D-4417-9AC5-DE1F309D7775}">
  <dimension ref="A1:P706"/>
  <sheetViews>
    <sheetView workbookViewId="0">
      <selection sqref="A1:P698"/>
    </sheetView>
  </sheetViews>
  <sheetFormatPr defaultColWidth="8" defaultRowHeight="12.75" x14ac:dyDescent="0.2"/>
  <cols>
    <col min="1" max="5" width="23.42578125" customWidth="1"/>
    <col min="6" max="6" width="80.28515625" bestFit="1" customWidth="1"/>
    <col min="7" max="15" width="23.42578125" customWidth="1"/>
    <col min="16" max="16" width="11.5703125" customWidth="1"/>
  </cols>
  <sheetData>
    <row r="1" spans="1:16" s="9" customFormat="1" ht="25.5" x14ac:dyDescent="0.2">
      <c r="A1" s="57" t="s">
        <v>32</v>
      </c>
      <c r="B1" s="54" t="s">
        <v>565</v>
      </c>
      <c r="C1" s="57" t="s">
        <v>252</v>
      </c>
      <c r="D1" s="57" t="s">
        <v>251</v>
      </c>
      <c r="E1" s="57" t="s">
        <v>250</v>
      </c>
      <c r="F1" s="54" t="s">
        <v>564</v>
      </c>
      <c r="G1" s="57" t="s">
        <v>249</v>
      </c>
      <c r="H1" s="57" t="s">
        <v>248</v>
      </c>
      <c r="I1" s="57" t="s">
        <v>247</v>
      </c>
      <c r="J1" s="57" t="s">
        <v>246</v>
      </c>
      <c r="K1" s="57" t="s">
        <v>245</v>
      </c>
      <c r="L1" s="57" t="s">
        <v>244</v>
      </c>
      <c r="M1" s="57" t="s">
        <v>243</v>
      </c>
      <c r="N1" s="57" t="s">
        <v>242</v>
      </c>
      <c r="O1" s="57" t="s">
        <v>241</v>
      </c>
      <c r="P1" s="56" t="s">
        <v>563</v>
      </c>
    </row>
    <row r="2" spans="1:16" x14ac:dyDescent="0.2">
      <c r="A2" s="2" t="s">
        <v>34</v>
      </c>
      <c r="B2" s="2" t="s">
        <v>562</v>
      </c>
      <c r="C2" s="2" t="s">
        <v>160</v>
      </c>
      <c r="D2" s="2" t="s">
        <v>159</v>
      </c>
      <c r="E2" s="2" t="s">
        <v>163</v>
      </c>
      <c r="F2" s="2" t="str">
        <f t="shared" ref="F2:F65" si="0">_xlfn.CONCAT(A2," ",E2)</f>
        <v>TAG000493 FAU Master Account Set: Budget Pool - Expense</v>
      </c>
      <c r="G2" s="11">
        <v>11550</v>
      </c>
      <c r="H2" s="11">
        <v>0</v>
      </c>
      <c r="I2" s="11">
        <v>11550</v>
      </c>
      <c r="J2" s="4">
        <v>8554.48</v>
      </c>
      <c r="K2" s="4">
        <v>0</v>
      </c>
      <c r="L2" s="5">
        <v>0</v>
      </c>
      <c r="M2" s="11">
        <v>8554.48</v>
      </c>
      <c r="N2" s="4">
        <v>2995.52</v>
      </c>
      <c r="O2" s="3">
        <v>0.25935200000000003</v>
      </c>
      <c r="P2">
        <v>2022</v>
      </c>
    </row>
    <row r="3" spans="1:16" x14ac:dyDescent="0.2">
      <c r="A3" s="2" t="s">
        <v>34</v>
      </c>
      <c r="B3" s="2" t="s">
        <v>562</v>
      </c>
      <c r="C3" s="2" t="s">
        <v>160</v>
      </c>
      <c r="D3" s="2" t="s">
        <v>159</v>
      </c>
      <c r="E3" s="2" t="s">
        <v>162</v>
      </c>
      <c r="F3" s="2" t="str">
        <f t="shared" si="0"/>
        <v>TAG000493 FAU Master Account Set: Budget Pool - INTRA-Fund Transfers Out</v>
      </c>
      <c r="G3" s="11">
        <v>6980.56</v>
      </c>
      <c r="H3" s="11">
        <v>0</v>
      </c>
      <c r="I3" s="11">
        <v>6980.56</v>
      </c>
      <c r="J3" s="4">
        <v>5824.23</v>
      </c>
      <c r="K3" s="4">
        <v>0</v>
      </c>
      <c r="L3" s="5">
        <v>0</v>
      </c>
      <c r="M3" s="11">
        <v>5824.23</v>
      </c>
      <c r="N3" s="4">
        <v>1156.33</v>
      </c>
      <c r="O3" s="3">
        <v>0.16564999999999999</v>
      </c>
      <c r="P3">
        <v>2022</v>
      </c>
    </row>
    <row r="4" spans="1:16" x14ac:dyDescent="0.2">
      <c r="A4" s="2" t="s">
        <v>34</v>
      </c>
      <c r="B4" s="2" t="s">
        <v>562</v>
      </c>
      <c r="C4" s="2" t="s">
        <v>160</v>
      </c>
      <c r="D4" s="2" t="s">
        <v>159</v>
      </c>
      <c r="E4" s="2" t="s">
        <v>158</v>
      </c>
      <c r="F4" s="2" t="str">
        <f t="shared" si="0"/>
        <v>TAG000493 FAU Master Account Set: Budget Pool - OPS</v>
      </c>
      <c r="G4" s="11">
        <v>54360</v>
      </c>
      <c r="H4" s="11">
        <v>0</v>
      </c>
      <c r="I4" s="11">
        <v>54360</v>
      </c>
      <c r="J4" s="4">
        <v>45377.25</v>
      </c>
      <c r="K4" s="4">
        <v>0</v>
      </c>
      <c r="L4" s="5">
        <v>0</v>
      </c>
      <c r="M4" s="11">
        <v>45377.25</v>
      </c>
      <c r="N4" s="4">
        <v>8982.75</v>
      </c>
      <c r="O4" s="3">
        <v>0.165246</v>
      </c>
      <c r="P4">
        <v>2022</v>
      </c>
    </row>
    <row r="5" spans="1:16" x14ac:dyDescent="0.2">
      <c r="A5" s="2" t="s">
        <v>34</v>
      </c>
      <c r="B5" s="2" t="s">
        <v>562</v>
      </c>
      <c r="C5" s="2" t="s">
        <v>160</v>
      </c>
      <c r="D5" s="2" t="s">
        <v>159</v>
      </c>
      <c r="E5" s="2" t="s">
        <v>167</v>
      </c>
      <c r="F5" s="2" t="str">
        <f t="shared" si="0"/>
        <v>TAG000493 FAU Master Account Set: Budget Pool - Salaries &amp; Benefits (AMP, SP, Faculty)</v>
      </c>
      <c r="G5" s="11">
        <v>147681.4</v>
      </c>
      <c r="H5" s="11">
        <v>0</v>
      </c>
      <c r="I5" s="11">
        <v>147681.4</v>
      </c>
      <c r="J5" s="4">
        <v>118362.08</v>
      </c>
      <c r="K5" s="4">
        <v>0</v>
      </c>
      <c r="L5" s="5">
        <v>0</v>
      </c>
      <c r="M5" s="11">
        <v>118362.08</v>
      </c>
      <c r="N5" s="4">
        <v>29319.32</v>
      </c>
      <c r="O5" s="3">
        <v>0.19853100000000001</v>
      </c>
      <c r="P5">
        <v>2022</v>
      </c>
    </row>
    <row r="6" spans="1:16" x14ac:dyDescent="0.2">
      <c r="A6" s="2" t="s">
        <v>36</v>
      </c>
      <c r="B6" s="2" t="s">
        <v>554</v>
      </c>
      <c r="C6" s="2" t="s">
        <v>160</v>
      </c>
      <c r="D6" s="2" t="s">
        <v>159</v>
      </c>
      <c r="E6" s="2" t="s">
        <v>165</v>
      </c>
      <c r="F6" s="2" t="str">
        <f t="shared" si="0"/>
        <v>TAG001294 FAU Master Account Set: Budget Pool - INTER-Fund Transfers Out</v>
      </c>
      <c r="G6" s="11">
        <v>280032</v>
      </c>
      <c r="H6" s="11">
        <v>0</v>
      </c>
      <c r="I6" s="11">
        <v>280032</v>
      </c>
      <c r="J6" s="4">
        <v>280032</v>
      </c>
      <c r="K6" s="4">
        <v>0</v>
      </c>
      <c r="L6" s="5">
        <v>0</v>
      </c>
      <c r="M6" s="11">
        <v>280032</v>
      </c>
      <c r="N6" s="4">
        <v>0</v>
      </c>
      <c r="O6" s="3">
        <v>0</v>
      </c>
      <c r="P6">
        <v>2022</v>
      </c>
    </row>
    <row r="7" spans="1:16" x14ac:dyDescent="0.2">
      <c r="A7" s="2" t="s">
        <v>37</v>
      </c>
      <c r="B7" s="2" t="s">
        <v>553</v>
      </c>
      <c r="C7" s="2" t="s">
        <v>160</v>
      </c>
      <c r="D7" s="2" t="s">
        <v>159</v>
      </c>
      <c r="E7" s="2" t="s">
        <v>165</v>
      </c>
      <c r="F7" s="2" t="str">
        <f t="shared" si="0"/>
        <v>TAG001295 FAU Master Account Set: Budget Pool - INTER-Fund Transfers Out</v>
      </c>
      <c r="G7" s="11">
        <v>198001</v>
      </c>
      <c r="H7" s="11">
        <v>0</v>
      </c>
      <c r="I7" s="11">
        <v>198001</v>
      </c>
      <c r="J7" s="4">
        <v>198001</v>
      </c>
      <c r="K7" s="4">
        <v>0</v>
      </c>
      <c r="L7" s="5">
        <v>0</v>
      </c>
      <c r="M7" s="11">
        <v>198001</v>
      </c>
      <c r="N7" s="4">
        <v>0</v>
      </c>
      <c r="O7" s="3">
        <v>0</v>
      </c>
      <c r="P7">
        <v>2022</v>
      </c>
    </row>
    <row r="8" spans="1:16" x14ac:dyDescent="0.2">
      <c r="A8" s="2" t="s">
        <v>38</v>
      </c>
      <c r="B8" s="2" t="s">
        <v>552</v>
      </c>
      <c r="C8" s="2" t="s">
        <v>804</v>
      </c>
      <c r="D8" s="2" t="s">
        <v>159</v>
      </c>
      <c r="E8" s="2" t="s">
        <v>163</v>
      </c>
      <c r="F8" s="2" t="str">
        <f t="shared" si="0"/>
        <v>TAG001296 FAU Master Account Set: Budget Pool - Expense</v>
      </c>
      <c r="G8" s="11">
        <v>0</v>
      </c>
      <c r="H8" s="11">
        <v>1795.2</v>
      </c>
      <c r="I8" s="11">
        <v>1795.2</v>
      </c>
      <c r="J8" s="4">
        <v>1795.2</v>
      </c>
      <c r="K8" s="4">
        <v>0</v>
      </c>
      <c r="L8" s="5">
        <v>0</v>
      </c>
      <c r="M8" s="11">
        <v>1795.2</v>
      </c>
      <c r="N8" s="4">
        <v>0</v>
      </c>
      <c r="O8" s="3">
        <v>0</v>
      </c>
      <c r="P8">
        <v>2022</v>
      </c>
    </row>
    <row r="9" spans="1:16" x14ac:dyDescent="0.2">
      <c r="A9" s="2" t="s">
        <v>38</v>
      </c>
      <c r="B9" s="2" t="s">
        <v>552</v>
      </c>
      <c r="C9" s="2" t="s">
        <v>160</v>
      </c>
      <c r="D9" s="2" t="s">
        <v>159</v>
      </c>
      <c r="E9" s="2" t="s">
        <v>163</v>
      </c>
      <c r="F9" s="2" t="str">
        <f t="shared" si="0"/>
        <v>TAG001296 FAU Master Account Set: Budget Pool - Expense</v>
      </c>
      <c r="G9" s="11">
        <v>92685</v>
      </c>
      <c r="H9" s="11">
        <v>5704.8</v>
      </c>
      <c r="I9" s="11">
        <v>98389.8</v>
      </c>
      <c r="J9" s="4">
        <v>74158.37</v>
      </c>
      <c r="K9" s="4">
        <v>0</v>
      </c>
      <c r="L9" s="5">
        <v>0</v>
      </c>
      <c r="M9" s="11">
        <v>74158.37</v>
      </c>
      <c r="N9" s="4">
        <v>24231.43</v>
      </c>
      <c r="O9" s="3">
        <v>0.24628</v>
      </c>
      <c r="P9">
        <v>2022</v>
      </c>
    </row>
    <row r="10" spans="1:16" x14ac:dyDescent="0.2">
      <c r="A10" s="2" t="s">
        <v>38</v>
      </c>
      <c r="B10" s="2" t="s">
        <v>552</v>
      </c>
      <c r="C10" s="2" t="s">
        <v>160</v>
      </c>
      <c r="D10" s="2" t="s">
        <v>159</v>
      </c>
      <c r="E10" s="2" t="s">
        <v>162</v>
      </c>
      <c r="F10" s="2" t="str">
        <f t="shared" si="0"/>
        <v>TAG001296 FAU Master Account Set: Budget Pool - INTRA-Fund Transfers Out</v>
      </c>
      <c r="G10" s="11">
        <v>3391.36</v>
      </c>
      <c r="H10" s="11">
        <v>-70</v>
      </c>
      <c r="I10" s="11">
        <v>3321.36</v>
      </c>
      <c r="J10" s="4">
        <v>2353.4899999999998</v>
      </c>
      <c r="K10" s="4">
        <v>0</v>
      </c>
      <c r="L10" s="5">
        <v>0</v>
      </c>
      <c r="M10" s="11">
        <v>2353.4899999999998</v>
      </c>
      <c r="N10" s="4">
        <v>967.87</v>
      </c>
      <c r="O10" s="3">
        <v>0.291408</v>
      </c>
      <c r="P10">
        <v>2022</v>
      </c>
    </row>
    <row r="11" spans="1:16" x14ac:dyDescent="0.2">
      <c r="A11" s="2" t="s">
        <v>38</v>
      </c>
      <c r="B11" s="2" t="s">
        <v>552</v>
      </c>
      <c r="C11" s="2" t="s">
        <v>160</v>
      </c>
      <c r="D11" s="2" t="s">
        <v>159</v>
      </c>
      <c r="E11" s="2" t="s">
        <v>158</v>
      </c>
      <c r="F11" s="2" t="str">
        <f t="shared" si="0"/>
        <v>TAG001296 FAU Master Account Set: Budget Pool - OPS</v>
      </c>
      <c r="G11" s="11">
        <v>28435</v>
      </c>
      <c r="H11" s="11">
        <v>-10000</v>
      </c>
      <c r="I11" s="11">
        <v>18435</v>
      </c>
      <c r="J11" s="4">
        <v>8099.7</v>
      </c>
      <c r="K11" s="4">
        <v>0</v>
      </c>
      <c r="L11" s="5">
        <v>0</v>
      </c>
      <c r="M11" s="11">
        <v>8099.7</v>
      </c>
      <c r="N11" s="4">
        <v>10335.299999999999</v>
      </c>
      <c r="O11" s="3">
        <v>0.56063499999999999</v>
      </c>
      <c r="P11">
        <v>2022</v>
      </c>
    </row>
    <row r="12" spans="1:16" x14ac:dyDescent="0.2">
      <c r="A12" s="2" t="s">
        <v>40</v>
      </c>
      <c r="B12" s="2" t="s">
        <v>551</v>
      </c>
      <c r="C12" s="2" t="s">
        <v>804</v>
      </c>
      <c r="D12" s="2" t="s">
        <v>159</v>
      </c>
      <c r="E12" s="2" t="s">
        <v>163</v>
      </c>
      <c r="F12" s="2" t="str">
        <f t="shared" si="0"/>
        <v>TAG001297 FAU Master Account Set: Budget Pool - Expense</v>
      </c>
      <c r="G12" s="11">
        <v>0</v>
      </c>
      <c r="H12" s="11">
        <v>3000</v>
      </c>
      <c r="I12" s="11">
        <v>3000</v>
      </c>
      <c r="J12" s="4">
        <v>3000</v>
      </c>
      <c r="K12" s="4">
        <v>0</v>
      </c>
      <c r="L12" s="5">
        <v>0</v>
      </c>
      <c r="M12" s="11">
        <v>3000</v>
      </c>
      <c r="N12" s="4">
        <v>0</v>
      </c>
      <c r="O12" s="3">
        <v>0</v>
      </c>
      <c r="P12">
        <v>2022</v>
      </c>
    </row>
    <row r="13" spans="1:16" x14ac:dyDescent="0.2">
      <c r="A13" s="2" t="s">
        <v>40</v>
      </c>
      <c r="B13" s="2" t="s">
        <v>551</v>
      </c>
      <c r="C13" s="2" t="s">
        <v>160</v>
      </c>
      <c r="D13" s="2" t="s">
        <v>159</v>
      </c>
      <c r="E13" s="2" t="s">
        <v>163</v>
      </c>
      <c r="F13" s="2" t="str">
        <f t="shared" si="0"/>
        <v>TAG001297 FAU Master Account Set: Budget Pool - Expense</v>
      </c>
      <c r="G13" s="11">
        <v>13176</v>
      </c>
      <c r="H13" s="11">
        <v>-3000</v>
      </c>
      <c r="I13" s="11">
        <v>10176</v>
      </c>
      <c r="J13" s="4">
        <v>3278.91</v>
      </c>
      <c r="K13" s="4">
        <v>0</v>
      </c>
      <c r="L13" s="5">
        <v>0</v>
      </c>
      <c r="M13" s="11">
        <v>3278.91</v>
      </c>
      <c r="N13" s="4">
        <v>6897.09</v>
      </c>
      <c r="O13" s="3">
        <v>0.67778000000000005</v>
      </c>
      <c r="P13">
        <v>2022</v>
      </c>
    </row>
    <row r="14" spans="1:16" x14ac:dyDescent="0.2">
      <c r="A14" s="2" t="s">
        <v>40</v>
      </c>
      <c r="B14" s="2" t="s">
        <v>551</v>
      </c>
      <c r="C14" s="2" t="s">
        <v>160</v>
      </c>
      <c r="D14" s="2" t="s">
        <v>159</v>
      </c>
      <c r="E14" s="2" t="s">
        <v>162</v>
      </c>
      <c r="F14" s="2" t="str">
        <f t="shared" si="0"/>
        <v>TAG001297 FAU Master Account Set: Budget Pool - INTRA-Fund Transfers Out</v>
      </c>
      <c r="G14" s="11">
        <v>2481.52</v>
      </c>
      <c r="H14" s="11">
        <v>0</v>
      </c>
      <c r="I14" s="11">
        <v>2481.52</v>
      </c>
      <c r="J14" s="4">
        <v>2171.92</v>
      </c>
      <c r="K14" s="4">
        <v>0</v>
      </c>
      <c r="L14" s="5">
        <v>0</v>
      </c>
      <c r="M14" s="11">
        <v>2171.92</v>
      </c>
      <c r="N14" s="4">
        <v>309.60000000000002</v>
      </c>
      <c r="O14" s="3">
        <v>0.124762</v>
      </c>
      <c r="P14">
        <v>2022</v>
      </c>
    </row>
    <row r="15" spans="1:16" x14ac:dyDescent="0.2">
      <c r="A15" s="2" t="s">
        <v>40</v>
      </c>
      <c r="B15" s="2" t="s">
        <v>551</v>
      </c>
      <c r="C15" s="2" t="s">
        <v>160</v>
      </c>
      <c r="D15" s="2" t="s">
        <v>159</v>
      </c>
      <c r="E15" s="2" t="s">
        <v>158</v>
      </c>
      <c r="F15" s="2" t="str">
        <f t="shared" si="0"/>
        <v>TAG001297 FAU Master Account Set: Budget Pool - OPS</v>
      </c>
      <c r="G15" s="11">
        <v>9200</v>
      </c>
      <c r="H15" s="11">
        <v>0</v>
      </c>
      <c r="I15" s="11">
        <v>9200</v>
      </c>
      <c r="J15" s="4">
        <v>5418.95</v>
      </c>
      <c r="K15" s="4">
        <v>0</v>
      </c>
      <c r="L15" s="5">
        <v>0</v>
      </c>
      <c r="M15" s="11">
        <v>5418.95</v>
      </c>
      <c r="N15" s="4">
        <v>3781.05</v>
      </c>
      <c r="O15" s="3">
        <v>0.41098400000000002</v>
      </c>
      <c r="P15">
        <v>2022</v>
      </c>
    </row>
    <row r="16" spans="1:16" x14ac:dyDescent="0.2">
      <c r="A16" s="2" t="s">
        <v>40</v>
      </c>
      <c r="B16" s="2" t="s">
        <v>551</v>
      </c>
      <c r="C16" s="2" t="s">
        <v>160</v>
      </c>
      <c r="D16" s="2" t="s">
        <v>159</v>
      </c>
      <c r="E16" s="2" t="s">
        <v>167</v>
      </c>
      <c r="F16" s="2" t="str">
        <f t="shared" si="0"/>
        <v>TAG001297 FAU Master Account Set: Budget Pool - Salaries &amp; Benefits (AMP, SP, Faculty)</v>
      </c>
      <c r="G16" s="11">
        <v>66249.600000000006</v>
      </c>
      <c r="H16" s="11">
        <v>0</v>
      </c>
      <c r="I16" s="11">
        <v>66249.600000000006</v>
      </c>
      <c r="J16" s="4">
        <v>65870.58</v>
      </c>
      <c r="K16" s="4">
        <v>0</v>
      </c>
      <c r="L16" s="5">
        <v>0</v>
      </c>
      <c r="M16" s="11">
        <v>65870.58</v>
      </c>
      <c r="N16" s="4">
        <v>379.02</v>
      </c>
      <c r="O16" s="3">
        <v>5.7210000000000004E-3</v>
      </c>
      <c r="P16">
        <v>2022</v>
      </c>
    </row>
    <row r="17" spans="1:16" x14ac:dyDescent="0.2">
      <c r="A17" s="2" t="s">
        <v>97</v>
      </c>
      <c r="B17" s="2" t="s">
        <v>550</v>
      </c>
      <c r="C17" s="2" t="s">
        <v>160</v>
      </c>
      <c r="D17" s="2" t="s">
        <v>159</v>
      </c>
      <c r="E17" s="2" t="s">
        <v>163</v>
      </c>
      <c r="F17" s="2" t="str">
        <f t="shared" si="0"/>
        <v>TAG001298 FAU Master Account Set: Budget Pool - Expense</v>
      </c>
      <c r="G17" s="11">
        <v>2300</v>
      </c>
      <c r="H17" s="11">
        <v>0</v>
      </c>
      <c r="I17" s="11">
        <v>2300</v>
      </c>
      <c r="J17" s="4">
        <v>1885.26</v>
      </c>
      <c r="K17" s="4">
        <v>0</v>
      </c>
      <c r="L17" s="5">
        <v>0</v>
      </c>
      <c r="M17" s="11">
        <v>1885.26</v>
      </c>
      <c r="N17" s="4">
        <v>414.74</v>
      </c>
      <c r="O17" s="3">
        <v>0.18032200000000001</v>
      </c>
      <c r="P17">
        <v>2022</v>
      </c>
    </row>
    <row r="18" spans="1:16" x14ac:dyDescent="0.2">
      <c r="A18" s="2" t="s">
        <v>97</v>
      </c>
      <c r="B18" s="2" t="s">
        <v>550</v>
      </c>
      <c r="C18" s="2" t="s">
        <v>160</v>
      </c>
      <c r="D18" s="2" t="s">
        <v>159</v>
      </c>
      <c r="E18" s="2" t="s">
        <v>162</v>
      </c>
      <c r="F18" s="2" t="str">
        <f t="shared" si="0"/>
        <v>TAG001298 FAU Master Account Set: Budget Pool - INTRA-Fund Transfers Out</v>
      </c>
      <c r="G18" s="11">
        <v>64.400000000000006</v>
      </c>
      <c r="H18" s="11">
        <v>0</v>
      </c>
      <c r="I18" s="11">
        <v>64.400000000000006</v>
      </c>
      <c r="J18" s="4">
        <v>52.79</v>
      </c>
      <c r="K18" s="4">
        <v>0</v>
      </c>
      <c r="L18" s="5">
        <v>0</v>
      </c>
      <c r="M18" s="11">
        <v>52.79</v>
      </c>
      <c r="N18" s="4">
        <v>11.61</v>
      </c>
      <c r="O18" s="3">
        <v>0.18028</v>
      </c>
      <c r="P18">
        <v>2022</v>
      </c>
    </row>
    <row r="19" spans="1:16" x14ac:dyDescent="0.2">
      <c r="A19" s="2" t="s">
        <v>99</v>
      </c>
      <c r="B19" s="2" t="s">
        <v>549</v>
      </c>
      <c r="C19" s="2" t="s">
        <v>160</v>
      </c>
      <c r="D19" s="2" t="s">
        <v>159</v>
      </c>
      <c r="E19" s="2" t="s">
        <v>163</v>
      </c>
      <c r="F19" s="2" t="str">
        <f t="shared" si="0"/>
        <v>TAG001299 FAU Master Account Set: Budget Pool - Expense</v>
      </c>
      <c r="G19" s="11">
        <v>6000</v>
      </c>
      <c r="H19" s="11">
        <v>0</v>
      </c>
      <c r="I19" s="11">
        <v>6000</v>
      </c>
      <c r="J19" s="4">
        <v>4372.0600000000004</v>
      </c>
      <c r="K19" s="4">
        <v>0</v>
      </c>
      <c r="L19" s="5">
        <v>0</v>
      </c>
      <c r="M19" s="11">
        <v>4372.0600000000004</v>
      </c>
      <c r="N19" s="4">
        <v>1627.94</v>
      </c>
      <c r="O19" s="3">
        <v>0.27132299999999998</v>
      </c>
      <c r="P19">
        <v>2022</v>
      </c>
    </row>
    <row r="20" spans="1:16" x14ac:dyDescent="0.2">
      <c r="A20" s="2" t="s">
        <v>99</v>
      </c>
      <c r="B20" s="2" t="s">
        <v>549</v>
      </c>
      <c r="C20" s="2" t="s">
        <v>160</v>
      </c>
      <c r="D20" s="2" t="s">
        <v>159</v>
      </c>
      <c r="E20" s="2" t="s">
        <v>162</v>
      </c>
      <c r="F20" s="2" t="str">
        <f t="shared" si="0"/>
        <v>TAG001299 FAU Master Account Set: Budget Pool - INTRA-Fund Transfers Out</v>
      </c>
      <c r="G20" s="11">
        <v>168</v>
      </c>
      <c r="H20" s="11">
        <v>0</v>
      </c>
      <c r="I20" s="11">
        <v>168</v>
      </c>
      <c r="J20" s="4">
        <v>122.42</v>
      </c>
      <c r="K20" s="4">
        <v>0</v>
      </c>
      <c r="L20" s="5">
        <v>0</v>
      </c>
      <c r="M20" s="11">
        <v>122.42</v>
      </c>
      <c r="N20" s="4">
        <v>45.58</v>
      </c>
      <c r="O20" s="3">
        <v>0.27131</v>
      </c>
      <c r="P20">
        <v>2022</v>
      </c>
    </row>
    <row r="21" spans="1:16" x14ac:dyDescent="0.2">
      <c r="A21" s="2" t="s">
        <v>101</v>
      </c>
      <c r="B21" s="2" t="s">
        <v>548</v>
      </c>
      <c r="C21" s="2" t="s">
        <v>160</v>
      </c>
      <c r="D21" s="2" t="s">
        <v>159</v>
      </c>
      <c r="E21" s="2" t="s">
        <v>163</v>
      </c>
      <c r="F21" s="2" t="str">
        <f t="shared" si="0"/>
        <v>TAG001300 FAU Master Account Set: Budget Pool - Expense</v>
      </c>
      <c r="G21" s="11">
        <v>5600</v>
      </c>
      <c r="H21" s="11">
        <v>0</v>
      </c>
      <c r="I21" s="11">
        <v>5600</v>
      </c>
      <c r="J21" s="4">
        <v>0</v>
      </c>
      <c r="K21" s="4">
        <v>0</v>
      </c>
      <c r="L21" s="5">
        <v>0</v>
      </c>
      <c r="M21" s="11">
        <v>0</v>
      </c>
      <c r="N21" s="4">
        <v>5600</v>
      </c>
      <c r="O21" s="3">
        <v>1</v>
      </c>
      <c r="P21">
        <v>2022</v>
      </c>
    </row>
    <row r="22" spans="1:16" x14ac:dyDescent="0.2">
      <c r="A22" s="2" t="s">
        <v>101</v>
      </c>
      <c r="B22" s="2" t="s">
        <v>548</v>
      </c>
      <c r="C22" s="2" t="s">
        <v>160</v>
      </c>
      <c r="D22" s="2" t="s">
        <v>159</v>
      </c>
      <c r="E22" s="2" t="s">
        <v>162</v>
      </c>
      <c r="F22" s="2" t="str">
        <f t="shared" si="0"/>
        <v>TAG001300 FAU Master Account Set: Budget Pool - INTRA-Fund Transfers Out</v>
      </c>
      <c r="G22" s="11">
        <v>156.80000000000001</v>
      </c>
      <c r="H22" s="11">
        <v>0</v>
      </c>
      <c r="I22" s="11">
        <v>156.80000000000001</v>
      </c>
      <c r="J22" s="4">
        <v>0</v>
      </c>
      <c r="K22" s="4">
        <v>0</v>
      </c>
      <c r="L22" s="5">
        <v>0</v>
      </c>
      <c r="M22" s="11">
        <v>0</v>
      </c>
      <c r="N22" s="4">
        <v>156.80000000000001</v>
      </c>
      <c r="O22" s="3">
        <v>1</v>
      </c>
      <c r="P22">
        <v>2022</v>
      </c>
    </row>
    <row r="23" spans="1:16" x14ac:dyDescent="0.2">
      <c r="A23" s="2" t="s">
        <v>103</v>
      </c>
      <c r="B23" s="2" t="s">
        <v>547</v>
      </c>
      <c r="C23" s="2" t="s">
        <v>804</v>
      </c>
      <c r="D23" s="2" t="s">
        <v>159</v>
      </c>
      <c r="E23" s="2" t="s">
        <v>163</v>
      </c>
      <c r="F23" s="2" t="str">
        <f t="shared" si="0"/>
        <v>TAG001301 FAU Master Account Set: Budget Pool - Expense</v>
      </c>
      <c r="G23" s="11">
        <v>0</v>
      </c>
      <c r="H23" s="11">
        <v>1500</v>
      </c>
      <c r="I23" s="11">
        <v>1500</v>
      </c>
      <c r="J23" s="4">
        <v>1500</v>
      </c>
      <c r="K23" s="4">
        <v>0</v>
      </c>
      <c r="L23" s="5">
        <v>0</v>
      </c>
      <c r="M23" s="11">
        <v>1500</v>
      </c>
      <c r="N23" s="4">
        <v>0</v>
      </c>
      <c r="O23" s="3">
        <v>0</v>
      </c>
      <c r="P23">
        <v>2022</v>
      </c>
    </row>
    <row r="24" spans="1:16" x14ac:dyDescent="0.2">
      <c r="A24" s="2" t="s">
        <v>103</v>
      </c>
      <c r="B24" s="2" t="s">
        <v>547</v>
      </c>
      <c r="C24" s="2" t="s">
        <v>160</v>
      </c>
      <c r="D24" s="2" t="s">
        <v>159</v>
      </c>
      <c r="E24" s="2" t="s">
        <v>163</v>
      </c>
      <c r="F24" s="2" t="str">
        <f t="shared" si="0"/>
        <v>TAG001301 FAU Master Account Set: Budget Pool - Expense</v>
      </c>
      <c r="G24" s="11">
        <v>5292</v>
      </c>
      <c r="H24" s="11">
        <v>-1500</v>
      </c>
      <c r="I24" s="11">
        <v>3792</v>
      </c>
      <c r="J24" s="4">
        <v>979.35</v>
      </c>
      <c r="K24" s="4">
        <v>0</v>
      </c>
      <c r="L24" s="5">
        <v>0</v>
      </c>
      <c r="M24" s="11">
        <v>979.35</v>
      </c>
      <c r="N24" s="4">
        <v>2812.65</v>
      </c>
      <c r="O24" s="3">
        <v>0.74173299999999998</v>
      </c>
      <c r="P24">
        <v>2022</v>
      </c>
    </row>
    <row r="25" spans="1:16" x14ac:dyDescent="0.2">
      <c r="A25" s="2" t="s">
        <v>103</v>
      </c>
      <c r="B25" s="2" t="s">
        <v>547</v>
      </c>
      <c r="C25" s="2" t="s">
        <v>160</v>
      </c>
      <c r="D25" s="2" t="s">
        <v>159</v>
      </c>
      <c r="E25" s="2" t="s">
        <v>162</v>
      </c>
      <c r="F25" s="2" t="str">
        <f t="shared" si="0"/>
        <v>TAG001301 FAU Master Account Set: Budget Pool - INTRA-Fund Transfers Out</v>
      </c>
      <c r="G25" s="11">
        <v>267.88</v>
      </c>
      <c r="H25" s="11">
        <v>0</v>
      </c>
      <c r="I25" s="11">
        <v>267.88</v>
      </c>
      <c r="J25" s="4">
        <v>82.37</v>
      </c>
      <c r="K25" s="4">
        <v>0</v>
      </c>
      <c r="L25" s="5">
        <v>0</v>
      </c>
      <c r="M25" s="11">
        <v>82.37</v>
      </c>
      <c r="N25" s="4">
        <v>185.51</v>
      </c>
      <c r="O25" s="3">
        <v>0.69251200000000002</v>
      </c>
      <c r="P25">
        <v>2022</v>
      </c>
    </row>
    <row r="26" spans="1:16" x14ac:dyDescent="0.2">
      <c r="A26" s="2" t="s">
        <v>103</v>
      </c>
      <c r="B26" s="2" t="s">
        <v>547</v>
      </c>
      <c r="C26" s="2" t="s">
        <v>160</v>
      </c>
      <c r="D26" s="2" t="s">
        <v>159</v>
      </c>
      <c r="E26" s="2" t="s">
        <v>158</v>
      </c>
      <c r="F26" s="2" t="str">
        <f t="shared" si="0"/>
        <v>TAG001301 FAU Master Account Set: Budget Pool - OPS</v>
      </c>
      <c r="G26" s="11">
        <v>4275</v>
      </c>
      <c r="H26" s="11">
        <v>0</v>
      </c>
      <c r="I26" s="11">
        <v>4275</v>
      </c>
      <c r="J26" s="4">
        <v>462.33</v>
      </c>
      <c r="K26" s="4">
        <v>0</v>
      </c>
      <c r="L26" s="5">
        <v>0</v>
      </c>
      <c r="M26" s="11">
        <v>462.33</v>
      </c>
      <c r="N26" s="4">
        <v>3812.67</v>
      </c>
      <c r="O26" s="3">
        <v>0.89185300000000001</v>
      </c>
      <c r="P26">
        <v>2022</v>
      </c>
    </row>
    <row r="27" spans="1:16" x14ac:dyDescent="0.2">
      <c r="A27" s="2" t="s">
        <v>105</v>
      </c>
      <c r="B27" s="2" t="s">
        <v>546</v>
      </c>
      <c r="C27" s="2" t="s">
        <v>804</v>
      </c>
      <c r="D27" s="2" t="s">
        <v>159</v>
      </c>
      <c r="E27" s="2" t="s">
        <v>163</v>
      </c>
      <c r="F27" s="2" t="str">
        <f t="shared" si="0"/>
        <v>TAG001307 FAU Master Account Set: Budget Pool - Expense</v>
      </c>
      <c r="G27" s="11">
        <v>0</v>
      </c>
      <c r="H27" s="11">
        <v>700</v>
      </c>
      <c r="I27" s="11">
        <v>700</v>
      </c>
      <c r="J27" s="4">
        <v>700</v>
      </c>
      <c r="K27" s="4">
        <v>0</v>
      </c>
      <c r="L27" s="5">
        <v>0</v>
      </c>
      <c r="M27" s="11">
        <v>700</v>
      </c>
      <c r="N27" s="4">
        <v>0</v>
      </c>
      <c r="O27" s="3">
        <v>0</v>
      </c>
      <c r="P27">
        <v>2022</v>
      </c>
    </row>
    <row r="28" spans="1:16" x14ac:dyDescent="0.2">
      <c r="A28" s="2" t="s">
        <v>105</v>
      </c>
      <c r="B28" s="2" t="s">
        <v>546</v>
      </c>
      <c r="C28" s="2" t="s">
        <v>160</v>
      </c>
      <c r="D28" s="2" t="s">
        <v>159</v>
      </c>
      <c r="E28" s="2" t="s">
        <v>163</v>
      </c>
      <c r="F28" s="2" t="str">
        <f t="shared" si="0"/>
        <v>TAG001307 FAU Master Account Set: Budget Pool - Expense</v>
      </c>
      <c r="G28" s="11">
        <v>6644</v>
      </c>
      <c r="H28" s="11">
        <v>-700</v>
      </c>
      <c r="I28" s="11">
        <v>5944</v>
      </c>
      <c r="J28" s="4">
        <v>4995.78</v>
      </c>
      <c r="K28" s="4">
        <v>0</v>
      </c>
      <c r="L28" s="5">
        <v>0</v>
      </c>
      <c r="M28" s="11">
        <v>4995.78</v>
      </c>
      <c r="N28" s="4">
        <v>948.22</v>
      </c>
      <c r="O28" s="3">
        <v>0.159526</v>
      </c>
      <c r="P28">
        <v>2022</v>
      </c>
    </row>
    <row r="29" spans="1:16" x14ac:dyDescent="0.2">
      <c r="A29" s="2" t="s">
        <v>105</v>
      </c>
      <c r="B29" s="2" t="s">
        <v>546</v>
      </c>
      <c r="C29" s="2" t="s">
        <v>160</v>
      </c>
      <c r="D29" s="2" t="s">
        <v>159</v>
      </c>
      <c r="E29" s="2" t="s">
        <v>162</v>
      </c>
      <c r="F29" s="2" t="str">
        <f t="shared" si="0"/>
        <v>TAG001307 FAU Master Account Set: Budget Pool - INTRA-Fund Transfers Out</v>
      </c>
      <c r="G29" s="11">
        <v>333.03</v>
      </c>
      <c r="H29" s="11">
        <v>0</v>
      </c>
      <c r="I29" s="11">
        <v>333.03</v>
      </c>
      <c r="J29" s="4">
        <v>156.96</v>
      </c>
      <c r="K29" s="4">
        <v>0</v>
      </c>
      <c r="L29" s="5">
        <v>0</v>
      </c>
      <c r="M29" s="11">
        <v>156.96</v>
      </c>
      <c r="N29" s="4">
        <v>176.07</v>
      </c>
      <c r="O29" s="3">
        <v>0.52869100000000002</v>
      </c>
      <c r="P29">
        <v>2022</v>
      </c>
    </row>
    <row r="30" spans="1:16" x14ac:dyDescent="0.2">
      <c r="A30" s="2" t="s">
        <v>105</v>
      </c>
      <c r="B30" s="2" t="s">
        <v>546</v>
      </c>
      <c r="C30" s="2" t="s">
        <v>160</v>
      </c>
      <c r="D30" s="2" t="s">
        <v>159</v>
      </c>
      <c r="E30" s="2" t="s">
        <v>158</v>
      </c>
      <c r="F30" s="2" t="str">
        <f t="shared" si="0"/>
        <v>TAG001307 FAU Master Account Set: Budget Pool - OPS</v>
      </c>
      <c r="G30" s="11">
        <v>5250</v>
      </c>
      <c r="H30" s="11">
        <v>0</v>
      </c>
      <c r="I30" s="11">
        <v>5250</v>
      </c>
      <c r="J30" s="4">
        <v>-90</v>
      </c>
      <c r="K30" s="4">
        <v>0</v>
      </c>
      <c r="L30" s="5">
        <v>0</v>
      </c>
      <c r="M30" s="11">
        <v>-90</v>
      </c>
      <c r="N30" s="4">
        <v>5340</v>
      </c>
      <c r="O30" s="3">
        <v>1.0171429999999999</v>
      </c>
      <c r="P30">
        <v>2022</v>
      </c>
    </row>
    <row r="31" spans="1:16" x14ac:dyDescent="0.2">
      <c r="A31" s="2" t="s">
        <v>107</v>
      </c>
      <c r="B31" s="2" t="s">
        <v>545</v>
      </c>
      <c r="C31" s="2" t="s">
        <v>804</v>
      </c>
      <c r="D31" s="2" t="s">
        <v>159</v>
      </c>
      <c r="E31" s="2" t="s">
        <v>163</v>
      </c>
      <c r="F31" s="2" t="str">
        <f t="shared" si="0"/>
        <v>TAG001308 FAU Master Account Set: Budget Pool - Expense</v>
      </c>
      <c r="G31" s="11">
        <v>0</v>
      </c>
      <c r="H31" s="11">
        <v>613.79999999999995</v>
      </c>
      <c r="I31" s="11">
        <v>613.79999999999995</v>
      </c>
      <c r="J31" s="4">
        <v>494.8</v>
      </c>
      <c r="K31" s="4">
        <v>0</v>
      </c>
      <c r="L31" s="5">
        <v>0</v>
      </c>
      <c r="M31" s="11">
        <v>494.8</v>
      </c>
      <c r="N31" s="4">
        <v>119</v>
      </c>
      <c r="O31" s="3">
        <v>0.19387399999999999</v>
      </c>
      <c r="P31">
        <v>2022</v>
      </c>
    </row>
    <row r="32" spans="1:16" x14ac:dyDescent="0.2">
      <c r="A32" s="2" t="s">
        <v>107</v>
      </c>
      <c r="B32" s="2" t="s">
        <v>545</v>
      </c>
      <c r="C32" s="2" t="s">
        <v>160</v>
      </c>
      <c r="D32" s="2" t="s">
        <v>159</v>
      </c>
      <c r="E32" s="2" t="s">
        <v>163</v>
      </c>
      <c r="F32" s="2" t="str">
        <f t="shared" si="0"/>
        <v>TAG001308 FAU Master Account Set: Budget Pool - Expense</v>
      </c>
      <c r="G32" s="11">
        <v>1700</v>
      </c>
      <c r="H32" s="11">
        <v>-613.79999999999995</v>
      </c>
      <c r="I32" s="11">
        <v>1086.2</v>
      </c>
      <c r="J32" s="4">
        <v>1040.44</v>
      </c>
      <c r="K32" s="4">
        <v>0</v>
      </c>
      <c r="L32" s="5">
        <v>0</v>
      </c>
      <c r="M32" s="11">
        <v>1040.44</v>
      </c>
      <c r="N32" s="4">
        <v>45.76</v>
      </c>
      <c r="O32" s="3">
        <v>4.2129E-2</v>
      </c>
      <c r="P32">
        <v>2022</v>
      </c>
    </row>
    <row r="33" spans="1:16" x14ac:dyDescent="0.2">
      <c r="A33" s="2" t="s">
        <v>107</v>
      </c>
      <c r="B33" s="2" t="s">
        <v>545</v>
      </c>
      <c r="C33" s="2" t="s">
        <v>160</v>
      </c>
      <c r="D33" s="2" t="s">
        <v>159</v>
      </c>
      <c r="E33" s="2" t="s">
        <v>162</v>
      </c>
      <c r="F33" s="2" t="str">
        <f t="shared" si="0"/>
        <v>TAG001308 FAU Master Account Set: Budget Pool - INTRA-Fund Transfers Out</v>
      </c>
      <c r="G33" s="11">
        <v>47.6</v>
      </c>
      <c r="H33" s="11">
        <v>0</v>
      </c>
      <c r="I33" s="11">
        <v>47.6</v>
      </c>
      <c r="J33" s="4">
        <v>42.98</v>
      </c>
      <c r="K33" s="4">
        <v>0</v>
      </c>
      <c r="L33" s="5">
        <v>0</v>
      </c>
      <c r="M33" s="11">
        <v>42.98</v>
      </c>
      <c r="N33" s="4">
        <v>4.62</v>
      </c>
      <c r="O33" s="3">
        <v>9.7059000000000006E-2</v>
      </c>
      <c r="P33">
        <v>2022</v>
      </c>
    </row>
    <row r="34" spans="1:16" x14ac:dyDescent="0.2">
      <c r="A34" s="2" t="s">
        <v>41</v>
      </c>
      <c r="B34" s="2" t="s">
        <v>544</v>
      </c>
      <c r="C34" s="2" t="s">
        <v>473</v>
      </c>
      <c r="D34" s="2" t="s">
        <v>159</v>
      </c>
      <c r="E34" s="2" t="s">
        <v>163</v>
      </c>
      <c r="F34" s="2" t="str">
        <f t="shared" si="0"/>
        <v>TAG001309 FAU Master Account Set: Budget Pool - Expense</v>
      </c>
      <c r="G34" s="11">
        <v>0</v>
      </c>
      <c r="H34" s="11">
        <v>270</v>
      </c>
      <c r="I34" s="11">
        <v>270</v>
      </c>
      <c r="J34" s="4">
        <v>0</v>
      </c>
      <c r="K34" s="4">
        <v>0</v>
      </c>
      <c r="L34" s="5">
        <v>0</v>
      </c>
      <c r="M34" s="11">
        <v>0</v>
      </c>
      <c r="N34" s="4">
        <v>270</v>
      </c>
      <c r="O34" s="3">
        <v>1</v>
      </c>
      <c r="P34">
        <v>2022</v>
      </c>
    </row>
    <row r="35" spans="1:16" x14ac:dyDescent="0.2">
      <c r="A35" s="2" t="s">
        <v>41</v>
      </c>
      <c r="B35" s="2" t="s">
        <v>544</v>
      </c>
      <c r="C35" s="2" t="s">
        <v>160</v>
      </c>
      <c r="D35" s="2" t="s">
        <v>159</v>
      </c>
      <c r="E35" s="2" t="s">
        <v>163</v>
      </c>
      <c r="F35" s="2" t="str">
        <f t="shared" si="0"/>
        <v>TAG001309 FAU Master Account Set: Budget Pool - Expense</v>
      </c>
      <c r="G35" s="11">
        <v>92150</v>
      </c>
      <c r="H35" s="11">
        <v>7830</v>
      </c>
      <c r="I35" s="11">
        <v>99980</v>
      </c>
      <c r="J35" s="4">
        <v>84195.87</v>
      </c>
      <c r="K35" s="4">
        <v>-759.24</v>
      </c>
      <c r="L35" s="5">
        <v>412.07</v>
      </c>
      <c r="M35" s="11">
        <v>83848.7</v>
      </c>
      <c r="N35" s="4">
        <v>16131.3</v>
      </c>
      <c r="O35" s="3">
        <v>0.16134499999999999</v>
      </c>
      <c r="P35">
        <v>2022</v>
      </c>
    </row>
    <row r="36" spans="1:16" x14ac:dyDescent="0.2">
      <c r="A36" s="2" t="s">
        <v>41</v>
      </c>
      <c r="B36" s="2" t="s">
        <v>544</v>
      </c>
      <c r="C36" s="2" t="s">
        <v>160</v>
      </c>
      <c r="D36" s="2" t="s">
        <v>159</v>
      </c>
      <c r="E36" s="2" t="s">
        <v>162</v>
      </c>
      <c r="F36" s="2" t="str">
        <f t="shared" si="0"/>
        <v>TAG001309 FAU Master Account Set: Budget Pool - INTRA-Fund Transfers Out</v>
      </c>
      <c r="G36" s="11">
        <v>10383.129999999999</v>
      </c>
      <c r="H36" s="11">
        <v>-893.2</v>
      </c>
      <c r="I36" s="11">
        <v>9489.93</v>
      </c>
      <c r="J36" s="4">
        <v>7619.67</v>
      </c>
      <c r="K36" s="4">
        <v>0</v>
      </c>
      <c r="L36" s="5">
        <v>0</v>
      </c>
      <c r="M36" s="11">
        <v>7619.67</v>
      </c>
      <c r="N36" s="4">
        <v>1870.26</v>
      </c>
      <c r="O36" s="3">
        <v>0.197078</v>
      </c>
      <c r="P36">
        <v>2022</v>
      </c>
    </row>
    <row r="37" spans="1:16" x14ac:dyDescent="0.2">
      <c r="A37" s="2" t="s">
        <v>41</v>
      </c>
      <c r="B37" s="2" t="s">
        <v>544</v>
      </c>
      <c r="C37" s="2" t="s">
        <v>160</v>
      </c>
      <c r="D37" s="2" t="s">
        <v>159</v>
      </c>
      <c r="E37" s="2" t="s">
        <v>158</v>
      </c>
      <c r="F37" s="2" t="str">
        <f t="shared" si="0"/>
        <v>TAG001309 FAU Master Account Set: Budget Pool - OPS</v>
      </c>
      <c r="G37" s="11">
        <v>139276</v>
      </c>
      <c r="H37" s="11">
        <v>-40000</v>
      </c>
      <c r="I37" s="11">
        <v>99276</v>
      </c>
      <c r="J37" s="4">
        <v>66951.23</v>
      </c>
      <c r="K37" s="4">
        <v>0</v>
      </c>
      <c r="L37" s="5">
        <v>0</v>
      </c>
      <c r="M37" s="11">
        <v>66951.23</v>
      </c>
      <c r="N37" s="4">
        <v>32324.77</v>
      </c>
      <c r="O37" s="3">
        <v>0.32560499999999998</v>
      </c>
      <c r="P37">
        <v>2022</v>
      </c>
    </row>
    <row r="38" spans="1:16" x14ac:dyDescent="0.2">
      <c r="A38" s="2" t="s">
        <v>41</v>
      </c>
      <c r="B38" s="2" t="s">
        <v>544</v>
      </c>
      <c r="C38" s="2" t="s">
        <v>160</v>
      </c>
      <c r="D38" s="2" t="s">
        <v>159</v>
      </c>
      <c r="E38" s="2" t="s">
        <v>167</v>
      </c>
      <c r="F38" s="2" t="str">
        <f t="shared" si="0"/>
        <v>TAG001309 FAU Master Account Set: Budget Pool - Salaries &amp; Benefits (AMP, SP, Faculty)</v>
      </c>
      <c r="G38" s="11">
        <v>139400.20000000001</v>
      </c>
      <c r="H38" s="11">
        <v>0</v>
      </c>
      <c r="I38" s="11">
        <v>139400.20000000001</v>
      </c>
      <c r="J38" s="4">
        <v>120983.81</v>
      </c>
      <c r="K38" s="4">
        <v>0</v>
      </c>
      <c r="L38" s="5">
        <v>0</v>
      </c>
      <c r="M38" s="11">
        <v>120983.81</v>
      </c>
      <c r="N38" s="4">
        <v>18416.39</v>
      </c>
      <c r="O38" s="3">
        <v>0.13211200000000001</v>
      </c>
      <c r="P38">
        <v>2022</v>
      </c>
    </row>
    <row r="39" spans="1:16" x14ac:dyDescent="0.2">
      <c r="A39" s="2" t="s">
        <v>121</v>
      </c>
      <c r="B39" s="2" t="s">
        <v>543</v>
      </c>
      <c r="C39" s="2" t="s">
        <v>160</v>
      </c>
      <c r="D39" s="2" t="s">
        <v>159</v>
      </c>
      <c r="E39" s="2" t="s">
        <v>163</v>
      </c>
      <c r="F39" s="2" t="str">
        <f t="shared" si="0"/>
        <v>TAG001310 FAU Master Account Set: Budget Pool - Expense</v>
      </c>
      <c r="G39" s="11">
        <v>8800</v>
      </c>
      <c r="H39" s="11">
        <v>0</v>
      </c>
      <c r="I39" s="11">
        <v>8800</v>
      </c>
      <c r="J39" s="4">
        <v>3382.68</v>
      </c>
      <c r="K39" s="4">
        <v>0</v>
      </c>
      <c r="L39" s="5">
        <v>0</v>
      </c>
      <c r="M39" s="11">
        <v>3382.68</v>
      </c>
      <c r="N39" s="4">
        <v>5417.32</v>
      </c>
      <c r="O39" s="3">
        <v>0.61560499999999996</v>
      </c>
      <c r="P39">
        <v>2022</v>
      </c>
    </row>
    <row r="40" spans="1:16" x14ac:dyDescent="0.2">
      <c r="A40" s="2" t="s">
        <v>121</v>
      </c>
      <c r="B40" s="2" t="s">
        <v>543</v>
      </c>
      <c r="C40" s="2" t="s">
        <v>160</v>
      </c>
      <c r="D40" s="2" t="s">
        <v>159</v>
      </c>
      <c r="E40" s="2" t="s">
        <v>162</v>
      </c>
      <c r="F40" s="2" t="str">
        <f t="shared" si="0"/>
        <v>TAG001310 FAU Master Account Set: Budget Pool - INTRA-Fund Transfers Out</v>
      </c>
      <c r="G40" s="11">
        <v>246.4</v>
      </c>
      <c r="H40" s="11">
        <v>0</v>
      </c>
      <c r="I40" s="11">
        <v>246.4</v>
      </c>
      <c r="J40" s="4">
        <v>94.72</v>
      </c>
      <c r="K40" s="4">
        <v>0</v>
      </c>
      <c r="L40" s="5">
        <v>0</v>
      </c>
      <c r="M40" s="11">
        <v>94.72</v>
      </c>
      <c r="N40" s="4">
        <v>151.68</v>
      </c>
      <c r="O40" s="3">
        <v>0.61558400000000002</v>
      </c>
      <c r="P40">
        <v>2022</v>
      </c>
    </row>
    <row r="41" spans="1:16" x14ac:dyDescent="0.2">
      <c r="A41" s="2" t="s">
        <v>43</v>
      </c>
      <c r="B41" s="2" t="s">
        <v>542</v>
      </c>
      <c r="C41" s="2" t="s">
        <v>160</v>
      </c>
      <c r="D41" s="2" t="s">
        <v>159</v>
      </c>
      <c r="E41" s="2" t="s">
        <v>163</v>
      </c>
      <c r="F41" s="2" t="str">
        <f t="shared" si="0"/>
        <v>TAG001311 FAU Master Account Set: Budget Pool - Expense</v>
      </c>
      <c r="G41" s="11">
        <v>107100</v>
      </c>
      <c r="H41" s="11">
        <v>0</v>
      </c>
      <c r="I41" s="11">
        <v>107100</v>
      </c>
      <c r="J41" s="4">
        <v>102031.25</v>
      </c>
      <c r="K41" s="4">
        <v>0</v>
      </c>
      <c r="L41" s="5">
        <v>0</v>
      </c>
      <c r="M41" s="11">
        <v>102031.25</v>
      </c>
      <c r="N41" s="4">
        <v>5068.75</v>
      </c>
      <c r="O41" s="3">
        <v>4.7327000000000001E-2</v>
      </c>
      <c r="P41">
        <v>2022</v>
      </c>
    </row>
    <row r="42" spans="1:16" x14ac:dyDescent="0.2">
      <c r="A42" s="2" t="s">
        <v>43</v>
      </c>
      <c r="B42" s="2" t="s">
        <v>542</v>
      </c>
      <c r="C42" s="2" t="s">
        <v>160</v>
      </c>
      <c r="D42" s="2" t="s">
        <v>159</v>
      </c>
      <c r="E42" s="2" t="s">
        <v>162</v>
      </c>
      <c r="F42" s="2" t="str">
        <f t="shared" si="0"/>
        <v>TAG001311 FAU Master Account Set: Budget Pool - INTRA-Fund Transfers Out</v>
      </c>
      <c r="G42" s="11">
        <v>3554.88</v>
      </c>
      <c r="H42" s="11">
        <v>0</v>
      </c>
      <c r="I42" s="11">
        <v>3554.88</v>
      </c>
      <c r="J42" s="4">
        <v>3193.73</v>
      </c>
      <c r="K42" s="4">
        <v>0</v>
      </c>
      <c r="L42" s="5">
        <v>0</v>
      </c>
      <c r="M42" s="11">
        <v>3193.73</v>
      </c>
      <c r="N42" s="4">
        <v>361.15</v>
      </c>
      <c r="O42" s="3">
        <v>0.101593</v>
      </c>
      <c r="P42">
        <v>2022</v>
      </c>
    </row>
    <row r="43" spans="1:16" x14ac:dyDescent="0.2">
      <c r="A43" s="2" t="s">
        <v>43</v>
      </c>
      <c r="B43" s="2" t="s">
        <v>542</v>
      </c>
      <c r="C43" s="2" t="s">
        <v>160</v>
      </c>
      <c r="D43" s="2" t="s">
        <v>159</v>
      </c>
      <c r="E43" s="2" t="s">
        <v>158</v>
      </c>
      <c r="F43" s="2" t="str">
        <f t="shared" si="0"/>
        <v>TAG001311 FAU Master Account Set: Budget Pool - OPS</v>
      </c>
      <c r="G43" s="11">
        <v>19860</v>
      </c>
      <c r="H43" s="11">
        <v>0</v>
      </c>
      <c r="I43" s="11">
        <v>19860</v>
      </c>
      <c r="J43" s="4">
        <v>12030.53</v>
      </c>
      <c r="K43" s="4">
        <v>0</v>
      </c>
      <c r="L43" s="5">
        <v>0</v>
      </c>
      <c r="M43" s="11">
        <v>12030.53</v>
      </c>
      <c r="N43" s="4">
        <v>7829.47</v>
      </c>
      <c r="O43" s="3">
        <v>0.394233</v>
      </c>
      <c r="P43">
        <v>2022</v>
      </c>
    </row>
    <row r="44" spans="1:16" x14ac:dyDescent="0.2">
      <c r="A44" s="2" t="s">
        <v>44</v>
      </c>
      <c r="B44" s="2" t="s">
        <v>541</v>
      </c>
      <c r="C44" s="2" t="s">
        <v>470</v>
      </c>
      <c r="D44" s="2" t="s">
        <v>159</v>
      </c>
      <c r="E44" s="2" t="s">
        <v>163</v>
      </c>
      <c r="F44" s="2" t="str">
        <f t="shared" si="0"/>
        <v>TAG001313 FAU Master Account Set: Budget Pool - Expense</v>
      </c>
      <c r="G44" s="11">
        <v>0</v>
      </c>
      <c r="H44" s="11">
        <v>2899</v>
      </c>
      <c r="I44" s="11">
        <v>2899</v>
      </c>
      <c r="J44" s="4">
        <v>0</v>
      </c>
      <c r="K44" s="4">
        <v>0</v>
      </c>
      <c r="L44" s="5">
        <v>0</v>
      </c>
      <c r="M44" s="11">
        <v>0</v>
      </c>
      <c r="N44" s="4">
        <v>2899</v>
      </c>
      <c r="O44" s="3">
        <v>1</v>
      </c>
      <c r="P44">
        <v>2022</v>
      </c>
    </row>
    <row r="45" spans="1:16" x14ac:dyDescent="0.2">
      <c r="A45" s="2" t="s">
        <v>44</v>
      </c>
      <c r="B45" s="2" t="s">
        <v>541</v>
      </c>
      <c r="C45" s="2" t="s">
        <v>160</v>
      </c>
      <c r="D45" s="2" t="s">
        <v>159</v>
      </c>
      <c r="E45" s="2" t="s">
        <v>163</v>
      </c>
      <c r="F45" s="2" t="str">
        <f t="shared" si="0"/>
        <v>TAG001313 FAU Master Account Set: Budget Pool - Expense</v>
      </c>
      <c r="G45" s="11">
        <v>0</v>
      </c>
      <c r="H45" s="11">
        <v>-2899</v>
      </c>
      <c r="I45" s="11">
        <v>-2899</v>
      </c>
      <c r="J45" s="4">
        <v>0</v>
      </c>
      <c r="K45" s="4">
        <v>0</v>
      </c>
      <c r="L45" s="5">
        <v>0</v>
      </c>
      <c r="M45" s="11">
        <v>0</v>
      </c>
      <c r="N45" s="4">
        <v>-2899</v>
      </c>
      <c r="O45" s="3">
        <v>1</v>
      </c>
      <c r="P45">
        <v>2022</v>
      </c>
    </row>
    <row r="46" spans="1:16" x14ac:dyDescent="0.2">
      <c r="A46" s="2" t="s">
        <v>44</v>
      </c>
      <c r="B46" s="2" t="s">
        <v>541</v>
      </c>
      <c r="C46" s="2" t="s">
        <v>160</v>
      </c>
      <c r="D46" s="2" t="s">
        <v>159</v>
      </c>
      <c r="E46" s="2" t="s">
        <v>165</v>
      </c>
      <c r="F46" s="2" t="str">
        <f t="shared" si="0"/>
        <v>TAG001313 FAU Master Account Set: Budget Pool - INTER-Fund Transfers Out</v>
      </c>
      <c r="G46" s="11">
        <v>1643185</v>
      </c>
      <c r="H46" s="11">
        <v>0</v>
      </c>
      <c r="I46" s="11">
        <v>1643185</v>
      </c>
      <c r="J46" s="4">
        <v>1643185</v>
      </c>
      <c r="K46" s="4">
        <v>0</v>
      </c>
      <c r="L46" s="5">
        <v>0</v>
      </c>
      <c r="M46" s="11">
        <v>1643185</v>
      </c>
      <c r="N46" s="4">
        <v>0</v>
      </c>
      <c r="O46" s="3">
        <v>0</v>
      </c>
      <c r="P46">
        <v>2022</v>
      </c>
    </row>
    <row r="47" spans="1:16" x14ac:dyDescent="0.2">
      <c r="A47" s="2" t="s">
        <v>44</v>
      </c>
      <c r="B47" s="2" t="s">
        <v>541</v>
      </c>
      <c r="C47" s="2" t="s">
        <v>160</v>
      </c>
      <c r="D47" s="2" t="s">
        <v>159</v>
      </c>
      <c r="E47" s="2" t="s">
        <v>162</v>
      </c>
      <c r="F47" s="2" t="str">
        <f t="shared" si="0"/>
        <v>TAG001313 FAU Master Account Set: Budget Pool - INTRA-Fund Transfers Out</v>
      </c>
      <c r="G47" s="11">
        <v>101000</v>
      </c>
      <c r="H47" s="11">
        <v>0</v>
      </c>
      <c r="I47" s="11">
        <v>101000</v>
      </c>
      <c r="J47" s="4">
        <v>101000</v>
      </c>
      <c r="K47" s="4">
        <v>0</v>
      </c>
      <c r="L47" s="5">
        <v>0</v>
      </c>
      <c r="M47" s="11">
        <v>101000</v>
      </c>
      <c r="N47" s="4">
        <v>0</v>
      </c>
      <c r="O47" s="3">
        <v>0</v>
      </c>
      <c r="P47">
        <v>2022</v>
      </c>
    </row>
    <row r="48" spans="1:16" x14ac:dyDescent="0.2">
      <c r="A48" s="2" t="s">
        <v>45</v>
      </c>
      <c r="B48" s="2" t="s">
        <v>540</v>
      </c>
      <c r="C48" s="2" t="s">
        <v>160</v>
      </c>
      <c r="D48" s="2" t="s">
        <v>159</v>
      </c>
      <c r="E48" s="2" t="s">
        <v>163</v>
      </c>
      <c r="F48" s="2" t="str">
        <f t="shared" si="0"/>
        <v>TAG001315 FAU Master Account Set: Budget Pool - Expense</v>
      </c>
      <c r="G48" s="11">
        <v>4500</v>
      </c>
      <c r="H48" s="11">
        <v>3118.57</v>
      </c>
      <c r="I48" s="11">
        <v>7618.57</v>
      </c>
      <c r="J48" s="4">
        <v>7233.55</v>
      </c>
      <c r="K48" s="4">
        <v>0</v>
      </c>
      <c r="L48" s="5">
        <v>0</v>
      </c>
      <c r="M48" s="11">
        <v>7233.55</v>
      </c>
      <c r="N48" s="4">
        <v>385.02</v>
      </c>
      <c r="O48" s="3">
        <v>5.0536999999999999E-2</v>
      </c>
      <c r="P48">
        <v>2022</v>
      </c>
    </row>
    <row r="49" spans="1:16" x14ac:dyDescent="0.2">
      <c r="A49" s="2" t="s">
        <v>45</v>
      </c>
      <c r="B49" s="2" t="s">
        <v>540</v>
      </c>
      <c r="C49" s="2" t="s">
        <v>160</v>
      </c>
      <c r="D49" s="2" t="s">
        <v>159</v>
      </c>
      <c r="E49" s="2" t="s">
        <v>162</v>
      </c>
      <c r="F49" s="2" t="str">
        <f t="shared" si="0"/>
        <v>TAG001315 FAU Master Account Set: Budget Pool - INTRA-Fund Transfers Out</v>
      </c>
      <c r="G49" s="11">
        <v>126</v>
      </c>
      <c r="H49" s="11">
        <v>89.3</v>
      </c>
      <c r="I49" s="11">
        <v>215.3</v>
      </c>
      <c r="J49" s="4">
        <v>202.54</v>
      </c>
      <c r="K49" s="4">
        <v>0</v>
      </c>
      <c r="L49" s="5">
        <v>0</v>
      </c>
      <c r="M49" s="11">
        <v>202.54</v>
      </c>
      <c r="N49" s="4">
        <v>12.76</v>
      </c>
      <c r="O49" s="3">
        <v>5.9265999999999999E-2</v>
      </c>
      <c r="P49">
        <v>2022</v>
      </c>
    </row>
    <row r="50" spans="1:16" x14ac:dyDescent="0.2">
      <c r="A50" s="2" t="s">
        <v>123</v>
      </c>
      <c r="B50" s="2" t="s">
        <v>539</v>
      </c>
      <c r="C50" s="2" t="s">
        <v>160</v>
      </c>
      <c r="D50" s="2" t="s">
        <v>159</v>
      </c>
      <c r="E50" s="2" t="s">
        <v>163</v>
      </c>
      <c r="F50" s="2" t="str">
        <f t="shared" si="0"/>
        <v>TAG001316 FAU Master Account Set: Budget Pool - Expense</v>
      </c>
      <c r="G50" s="11">
        <v>7800</v>
      </c>
      <c r="H50" s="11">
        <v>0</v>
      </c>
      <c r="I50" s="11">
        <v>7800</v>
      </c>
      <c r="J50" s="4">
        <v>5567.22</v>
      </c>
      <c r="K50" s="4">
        <v>0</v>
      </c>
      <c r="L50" s="5">
        <v>0</v>
      </c>
      <c r="M50" s="11">
        <v>5567.22</v>
      </c>
      <c r="N50" s="4">
        <v>2232.7800000000002</v>
      </c>
      <c r="O50" s="3">
        <v>0.28625400000000001</v>
      </c>
      <c r="P50">
        <v>2022</v>
      </c>
    </row>
    <row r="51" spans="1:16" x14ac:dyDescent="0.2">
      <c r="A51" s="2" t="s">
        <v>123</v>
      </c>
      <c r="B51" s="2" t="s">
        <v>539</v>
      </c>
      <c r="C51" s="2" t="s">
        <v>160</v>
      </c>
      <c r="D51" s="2" t="s">
        <v>159</v>
      </c>
      <c r="E51" s="2" t="s">
        <v>162</v>
      </c>
      <c r="F51" s="2" t="str">
        <f t="shared" si="0"/>
        <v>TAG001316 FAU Master Account Set: Budget Pool - INTRA-Fund Transfers Out</v>
      </c>
      <c r="G51" s="11">
        <v>218.4</v>
      </c>
      <c r="H51" s="11">
        <v>0</v>
      </c>
      <c r="I51" s="11">
        <v>218.4</v>
      </c>
      <c r="J51" s="4">
        <v>155.88</v>
      </c>
      <c r="K51" s="4">
        <v>0</v>
      </c>
      <c r="L51" s="5">
        <v>0</v>
      </c>
      <c r="M51" s="11">
        <v>155.88</v>
      </c>
      <c r="N51" s="4">
        <v>62.52</v>
      </c>
      <c r="O51" s="3">
        <v>0.28626400000000002</v>
      </c>
      <c r="P51">
        <v>2022</v>
      </c>
    </row>
    <row r="52" spans="1:16" x14ac:dyDescent="0.2">
      <c r="A52" s="2" t="s">
        <v>84</v>
      </c>
      <c r="B52" s="2" t="s">
        <v>538</v>
      </c>
      <c r="C52" s="2" t="s">
        <v>160</v>
      </c>
      <c r="D52" s="2" t="s">
        <v>159</v>
      </c>
      <c r="E52" s="2" t="s">
        <v>163</v>
      </c>
      <c r="F52" s="2" t="str">
        <f t="shared" si="0"/>
        <v>TAG001317 FAU Master Account Set: Budget Pool - Expense</v>
      </c>
      <c r="G52" s="11">
        <v>107500</v>
      </c>
      <c r="H52" s="11">
        <v>-60.42</v>
      </c>
      <c r="I52" s="11">
        <v>107439.58</v>
      </c>
      <c r="J52" s="4">
        <v>79103.710000000006</v>
      </c>
      <c r="K52" s="4">
        <v>-1350</v>
      </c>
      <c r="L52" s="5">
        <v>0</v>
      </c>
      <c r="M52" s="11">
        <v>77753.710000000006</v>
      </c>
      <c r="N52" s="4">
        <v>29685.87</v>
      </c>
      <c r="O52" s="3">
        <v>0.27630300000000002</v>
      </c>
      <c r="P52">
        <v>2022</v>
      </c>
    </row>
    <row r="53" spans="1:16" x14ac:dyDescent="0.2">
      <c r="A53" s="2" t="s">
        <v>84</v>
      </c>
      <c r="B53" s="2" t="s">
        <v>538</v>
      </c>
      <c r="C53" s="2" t="s">
        <v>160</v>
      </c>
      <c r="D53" s="2" t="s">
        <v>159</v>
      </c>
      <c r="E53" s="2" t="s">
        <v>162</v>
      </c>
      <c r="F53" s="2" t="str">
        <f t="shared" si="0"/>
        <v>TAG001317 FAU Master Account Set: Budget Pool - INTRA-Fund Transfers Out</v>
      </c>
      <c r="G53" s="11">
        <v>3061.41</v>
      </c>
      <c r="H53" s="11">
        <v>0</v>
      </c>
      <c r="I53" s="11">
        <v>3061.41</v>
      </c>
      <c r="J53" s="4">
        <v>2262.5300000000002</v>
      </c>
      <c r="K53" s="4">
        <v>0</v>
      </c>
      <c r="L53" s="5">
        <v>0</v>
      </c>
      <c r="M53" s="11">
        <v>2262.5300000000002</v>
      </c>
      <c r="N53" s="4">
        <v>798.88</v>
      </c>
      <c r="O53" s="3">
        <v>0.26095200000000002</v>
      </c>
      <c r="P53">
        <v>2022</v>
      </c>
    </row>
    <row r="54" spans="1:16" x14ac:dyDescent="0.2">
      <c r="A54" s="2" t="s">
        <v>84</v>
      </c>
      <c r="B54" s="2" t="s">
        <v>538</v>
      </c>
      <c r="C54" s="2" t="s">
        <v>160</v>
      </c>
      <c r="D54" s="2" t="s">
        <v>159</v>
      </c>
      <c r="E54" s="2" t="s">
        <v>158</v>
      </c>
      <c r="F54" s="2" t="str">
        <f t="shared" si="0"/>
        <v>TAG001317 FAU Master Account Set: Budget Pool - OPS</v>
      </c>
      <c r="G54" s="11">
        <v>1836</v>
      </c>
      <c r="H54" s="11">
        <v>60.42</v>
      </c>
      <c r="I54" s="11">
        <v>1896.42</v>
      </c>
      <c r="J54" s="4">
        <v>1701</v>
      </c>
      <c r="K54" s="4">
        <v>0</v>
      </c>
      <c r="L54" s="5">
        <v>0</v>
      </c>
      <c r="M54" s="11">
        <v>1701</v>
      </c>
      <c r="N54" s="4">
        <v>195.42</v>
      </c>
      <c r="O54" s="3">
        <v>0.103047</v>
      </c>
      <c r="P54">
        <v>2022</v>
      </c>
    </row>
    <row r="55" spans="1:16" x14ac:dyDescent="0.2">
      <c r="A55" s="2" t="s">
        <v>125</v>
      </c>
      <c r="B55" s="2" t="s">
        <v>537</v>
      </c>
      <c r="C55" s="2" t="s">
        <v>160</v>
      </c>
      <c r="D55" s="2" t="s">
        <v>159</v>
      </c>
      <c r="E55" s="2" t="s">
        <v>163</v>
      </c>
      <c r="F55" s="2" t="str">
        <f t="shared" si="0"/>
        <v>TAG001319 FAU Master Account Set: Budget Pool - Expense</v>
      </c>
      <c r="G55" s="11">
        <v>4400</v>
      </c>
      <c r="H55" s="11">
        <v>-972.76</v>
      </c>
      <c r="I55" s="11">
        <v>3427.24</v>
      </c>
      <c r="J55" s="4">
        <v>1040.25</v>
      </c>
      <c r="K55" s="4">
        <v>0</v>
      </c>
      <c r="L55" s="5">
        <v>0</v>
      </c>
      <c r="M55" s="11">
        <v>1040.25</v>
      </c>
      <c r="N55" s="4">
        <v>2386.9899999999998</v>
      </c>
      <c r="O55" s="3">
        <v>0.69647599999999998</v>
      </c>
      <c r="P55">
        <v>2022</v>
      </c>
    </row>
    <row r="56" spans="1:16" x14ac:dyDescent="0.2">
      <c r="A56" s="2" t="s">
        <v>125</v>
      </c>
      <c r="B56" s="2" t="s">
        <v>537</v>
      </c>
      <c r="C56" s="2" t="s">
        <v>160</v>
      </c>
      <c r="D56" s="2" t="s">
        <v>159</v>
      </c>
      <c r="E56" s="2" t="s">
        <v>162</v>
      </c>
      <c r="F56" s="2" t="str">
        <f t="shared" si="0"/>
        <v>TAG001319 FAU Master Account Set: Budget Pool - INTRA-Fund Transfers Out</v>
      </c>
      <c r="G56" s="11">
        <v>388.53</v>
      </c>
      <c r="H56" s="11">
        <v>-55.24</v>
      </c>
      <c r="I56" s="11">
        <v>333.29</v>
      </c>
      <c r="J56" s="4">
        <v>236.86</v>
      </c>
      <c r="K56" s="4">
        <v>0</v>
      </c>
      <c r="L56" s="5">
        <v>0</v>
      </c>
      <c r="M56" s="11">
        <v>236.86</v>
      </c>
      <c r="N56" s="4">
        <v>96.43</v>
      </c>
      <c r="O56" s="3">
        <v>0.28932799999999997</v>
      </c>
      <c r="P56">
        <v>2022</v>
      </c>
    </row>
    <row r="57" spans="1:16" x14ac:dyDescent="0.2">
      <c r="A57" s="2" t="s">
        <v>125</v>
      </c>
      <c r="B57" s="2" t="s">
        <v>537</v>
      </c>
      <c r="C57" s="2" t="s">
        <v>160</v>
      </c>
      <c r="D57" s="2" t="s">
        <v>159</v>
      </c>
      <c r="E57" s="2" t="s">
        <v>158</v>
      </c>
      <c r="F57" s="2" t="str">
        <f t="shared" si="0"/>
        <v>TAG001319 FAU Master Account Set: Budget Pool - OPS</v>
      </c>
      <c r="G57" s="11">
        <v>9476</v>
      </c>
      <c r="H57" s="11">
        <v>-1000</v>
      </c>
      <c r="I57" s="11">
        <v>8476</v>
      </c>
      <c r="J57" s="4">
        <v>7418.81</v>
      </c>
      <c r="K57" s="4">
        <v>0</v>
      </c>
      <c r="L57" s="5">
        <v>0</v>
      </c>
      <c r="M57" s="11">
        <v>7418.81</v>
      </c>
      <c r="N57" s="4">
        <v>1057.19</v>
      </c>
      <c r="O57" s="3">
        <v>0.124727</v>
      </c>
      <c r="P57">
        <v>2022</v>
      </c>
    </row>
    <row r="58" spans="1:16" x14ac:dyDescent="0.2">
      <c r="A58" s="2" t="s">
        <v>85</v>
      </c>
      <c r="B58" s="2" t="s">
        <v>536</v>
      </c>
      <c r="C58" s="2" t="s">
        <v>160</v>
      </c>
      <c r="D58" s="2" t="s">
        <v>159</v>
      </c>
      <c r="E58" s="2" t="s">
        <v>163</v>
      </c>
      <c r="F58" s="2" t="str">
        <f t="shared" si="0"/>
        <v>TAG001320 FAU Master Account Set: Budget Pool - Expense</v>
      </c>
      <c r="G58" s="11">
        <v>5000</v>
      </c>
      <c r="H58" s="11">
        <v>2000</v>
      </c>
      <c r="I58" s="11">
        <v>7000</v>
      </c>
      <c r="J58" s="4">
        <v>5594.73</v>
      </c>
      <c r="K58" s="4">
        <v>0</v>
      </c>
      <c r="L58" s="5">
        <v>0</v>
      </c>
      <c r="M58" s="11">
        <v>5594.73</v>
      </c>
      <c r="N58" s="4">
        <v>1405.27</v>
      </c>
      <c r="O58" s="3">
        <v>0.20075299999999999</v>
      </c>
      <c r="P58">
        <v>2022</v>
      </c>
    </row>
    <row r="59" spans="1:16" x14ac:dyDescent="0.2">
      <c r="A59" s="2" t="s">
        <v>85</v>
      </c>
      <c r="B59" s="2" t="s">
        <v>536</v>
      </c>
      <c r="C59" s="2" t="s">
        <v>160</v>
      </c>
      <c r="D59" s="2" t="s">
        <v>159</v>
      </c>
      <c r="E59" s="2" t="s">
        <v>162</v>
      </c>
      <c r="F59" s="2" t="str">
        <f t="shared" si="0"/>
        <v>TAG001320 FAU Master Account Set: Budget Pool - INTRA-Fund Transfers Out</v>
      </c>
      <c r="G59" s="11">
        <v>140</v>
      </c>
      <c r="H59" s="11">
        <v>56</v>
      </c>
      <c r="I59" s="11">
        <v>196</v>
      </c>
      <c r="J59" s="4">
        <v>156.65</v>
      </c>
      <c r="K59" s="4">
        <v>0</v>
      </c>
      <c r="L59" s="5">
        <v>0</v>
      </c>
      <c r="M59" s="11">
        <v>156.65</v>
      </c>
      <c r="N59" s="4">
        <v>39.35</v>
      </c>
      <c r="O59" s="3">
        <v>0.200765</v>
      </c>
      <c r="P59">
        <v>2022</v>
      </c>
    </row>
    <row r="60" spans="1:16" x14ac:dyDescent="0.2">
      <c r="A60" s="2" t="s">
        <v>109</v>
      </c>
      <c r="B60" s="2" t="s">
        <v>535</v>
      </c>
      <c r="C60" s="2" t="s">
        <v>804</v>
      </c>
      <c r="D60" s="2" t="s">
        <v>159</v>
      </c>
      <c r="E60" s="2" t="s">
        <v>163</v>
      </c>
      <c r="F60" s="2" t="str">
        <f t="shared" si="0"/>
        <v>TAG001321 FAU Master Account Set: Budget Pool - Expense</v>
      </c>
      <c r="G60" s="11">
        <v>0</v>
      </c>
      <c r="H60" s="11">
        <v>1500</v>
      </c>
      <c r="I60" s="11">
        <v>1500</v>
      </c>
      <c r="J60" s="4">
        <v>1500</v>
      </c>
      <c r="K60" s="4">
        <v>0</v>
      </c>
      <c r="L60" s="5">
        <v>0</v>
      </c>
      <c r="M60" s="11">
        <v>1500</v>
      </c>
      <c r="N60" s="4">
        <v>0</v>
      </c>
      <c r="O60" s="3">
        <v>0</v>
      </c>
      <c r="P60">
        <v>2022</v>
      </c>
    </row>
    <row r="61" spans="1:16" x14ac:dyDescent="0.2">
      <c r="A61" s="2" t="s">
        <v>109</v>
      </c>
      <c r="B61" s="2" t="s">
        <v>535</v>
      </c>
      <c r="C61" s="2" t="s">
        <v>160</v>
      </c>
      <c r="D61" s="2" t="s">
        <v>159</v>
      </c>
      <c r="E61" s="2" t="s">
        <v>163</v>
      </c>
      <c r="F61" s="2" t="str">
        <f t="shared" si="0"/>
        <v>TAG001321 FAU Master Account Set: Budget Pool - Expense</v>
      </c>
      <c r="G61" s="11">
        <v>19615</v>
      </c>
      <c r="H61" s="11">
        <v>-1500</v>
      </c>
      <c r="I61" s="11">
        <v>18115</v>
      </c>
      <c r="J61" s="4">
        <v>15762.64</v>
      </c>
      <c r="K61" s="4">
        <v>0</v>
      </c>
      <c r="L61" s="5">
        <v>0</v>
      </c>
      <c r="M61" s="11">
        <v>15762.64</v>
      </c>
      <c r="N61" s="4">
        <v>2352.36</v>
      </c>
      <c r="O61" s="3">
        <v>0.129857</v>
      </c>
      <c r="P61">
        <v>2022</v>
      </c>
    </row>
    <row r="62" spans="1:16" x14ac:dyDescent="0.2">
      <c r="A62" s="2" t="s">
        <v>109</v>
      </c>
      <c r="B62" s="2" t="s">
        <v>535</v>
      </c>
      <c r="C62" s="2" t="s">
        <v>160</v>
      </c>
      <c r="D62" s="2" t="s">
        <v>159</v>
      </c>
      <c r="E62" s="2" t="s">
        <v>162</v>
      </c>
      <c r="F62" s="2" t="str">
        <f t="shared" si="0"/>
        <v>TAG001321 FAU Master Account Set: Budget Pool - INTRA-Fund Transfers Out</v>
      </c>
      <c r="G62" s="11">
        <v>549.22</v>
      </c>
      <c r="H62" s="11">
        <v>0</v>
      </c>
      <c r="I62" s="11">
        <v>549.22</v>
      </c>
      <c r="J62" s="4">
        <v>483.35</v>
      </c>
      <c r="K62" s="4">
        <v>0</v>
      </c>
      <c r="L62" s="5">
        <v>0</v>
      </c>
      <c r="M62" s="11">
        <v>483.35</v>
      </c>
      <c r="N62" s="4">
        <v>65.87</v>
      </c>
      <c r="O62" s="3">
        <v>0.119934</v>
      </c>
      <c r="P62">
        <v>2022</v>
      </c>
    </row>
    <row r="63" spans="1:16" x14ac:dyDescent="0.2">
      <c r="A63" s="2" t="s">
        <v>127</v>
      </c>
      <c r="B63" s="2" t="s">
        <v>534</v>
      </c>
      <c r="C63" s="2" t="s">
        <v>160</v>
      </c>
      <c r="D63" s="2" t="s">
        <v>159</v>
      </c>
      <c r="E63" s="2" t="s">
        <v>163</v>
      </c>
      <c r="F63" s="2" t="str">
        <f t="shared" si="0"/>
        <v>TAG001322 FAU Master Account Set: Budget Pool - Expense</v>
      </c>
      <c r="G63" s="11">
        <v>24800</v>
      </c>
      <c r="H63" s="11">
        <v>13700.39</v>
      </c>
      <c r="I63" s="11">
        <v>38500.39</v>
      </c>
      <c r="J63" s="4">
        <v>31965</v>
      </c>
      <c r="K63" s="4">
        <v>0</v>
      </c>
      <c r="L63" s="5">
        <v>0</v>
      </c>
      <c r="M63" s="11">
        <v>31965</v>
      </c>
      <c r="N63" s="4">
        <v>6535.39</v>
      </c>
      <c r="O63" s="3">
        <v>0.16974900000000001</v>
      </c>
      <c r="P63">
        <v>2022</v>
      </c>
    </row>
    <row r="64" spans="1:16" x14ac:dyDescent="0.2">
      <c r="A64" s="2" t="s">
        <v>127</v>
      </c>
      <c r="B64" s="2" t="s">
        <v>534</v>
      </c>
      <c r="C64" s="2" t="s">
        <v>160</v>
      </c>
      <c r="D64" s="2" t="s">
        <v>159</v>
      </c>
      <c r="E64" s="2" t="s">
        <v>162</v>
      </c>
      <c r="F64" s="2" t="str">
        <f t="shared" si="0"/>
        <v>TAG001322 FAU Master Account Set: Budget Pool - INTRA-Fund Transfers Out</v>
      </c>
      <c r="G64" s="11">
        <v>694.4</v>
      </c>
      <c r="H64" s="11">
        <v>383.61</v>
      </c>
      <c r="I64" s="11">
        <v>1078.01</v>
      </c>
      <c r="J64" s="4">
        <v>895.02</v>
      </c>
      <c r="K64" s="4">
        <v>0</v>
      </c>
      <c r="L64" s="5">
        <v>0</v>
      </c>
      <c r="M64" s="11">
        <v>895.02</v>
      </c>
      <c r="N64" s="4">
        <v>182.99</v>
      </c>
      <c r="O64" s="3">
        <v>0.16974800000000001</v>
      </c>
      <c r="P64">
        <v>2022</v>
      </c>
    </row>
    <row r="65" spans="1:16" x14ac:dyDescent="0.2">
      <c r="A65" s="2" t="s">
        <v>129</v>
      </c>
      <c r="B65" s="2" t="s">
        <v>533</v>
      </c>
      <c r="C65" s="2" t="s">
        <v>160</v>
      </c>
      <c r="D65" s="2" t="s">
        <v>159</v>
      </c>
      <c r="E65" s="2" t="s">
        <v>163</v>
      </c>
      <c r="F65" s="2" t="str">
        <f t="shared" si="0"/>
        <v>TAG001323 FAU Master Account Set: Budget Pool - Expense</v>
      </c>
      <c r="G65" s="11">
        <v>14930</v>
      </c>
      <c r="H65" s="11">
        <v>0</v>
      </c>
      <c r="I65" s="11">
        <v>14930</v>
      </c>
      <c r="J65" s="4">
        <v>13020.36</v>
      </c>
      <c r="K65" s="4">
        <v>0</v>
      </c>
      <c r="L65" s="5">
        <v>0</v>
      </c>
      <c r="M65" s="11">
        <v>13020.36</v>
      </c>
      <c r="N65" s="4">
        <v>1909.64</v>
      </c>
      <c r="O65" s="3">
        <v>0.12790599999999999</v>
      </c>
      <c r="P65">
        <v>2022</v>
      </c>
    </row>
    <row r="66" spans="1:16" x14ac:dyDescent="0.2">
      <c r="A66" s="2" t="s">
        <v>129</v>
      </c>
      <c r="B66" s="2" t="s">
        <v>533</v>
      </c>
      <c r="C66" s="2" t="s">
        <v>160</v>
      </c>
      <c r="D66" s="2" t="s">
        <v>159</v>
      </c>
      <c r="E66" s="2" t="s">
        <v>162</v>
      </c>
      <c r="F66" s="2" t="str">
        <f t="shared" ref="F66:F129" si="1">_xlfn.CONCAT(A66," ",E66)</f>
        <v>TAG001323 FAU Master Account Set: Budget Pool - INTRA-Fund Transfers Out</v>
      </c>
      <c r="G66" s="11">
        <v>418.04</v>
      </c>
      <c r="H66" s="11">
        <v>0</v>
      </c>
      <c r="I66" s="11">
        <v>418.04</v>
      </c>
      <c r="J66" s="4">
        <v>364.57</v>
      </c>
      <c r="K66" s="4">
        <v>0</v>
      </c>
      <c r="L66" s="5">
        <v>0</v>
      </c>
      <c r="M66" s="11">
        <v>364.57</v>
      </c>
      <c r="N66" s="4">
        <v>53.47</v>
      </c>
      <c r="O66" s="3">
        <v>0.12790599999999999</v>
      </c>
      <c r="P66">
        <v>2022</v>
      </c>
    </row>
    <row r="67" spans="1:16" x14ac:dyDescent="0.2">
      <c r="A67" s="2" t="s">
        <v>129</v>
      </c>
      <c r="B67" s="2" t="s">
        <v>533</v>
      </c>
      <c r="C67" s="2" t="s">
        <v>160</v>
      </c>
      <c r="D67" s="2" t="s">
        <v>159</v>
      </c>
      <c r="E67" s="2" t="s">
        <v>167</v>
      </c>
      <c r="F67" s="2" t="str">
        <f t="shared" si="1"/>
        <v>TAG001323 FAU Master Account Set: Budget Pool - Salaries &amp; Benefits (AMP, SP, Faculty)</v>
      </c>
      <c r="G67" s="11">
        <v>0</v>
      </c>
      <c r="H67" s="11">
        <v>0</v>
      </c>
      <c r="I67" s="11">
        <v>0</v>
      </c>
      <c r="J67" s="4">
        <v>0</v>
      </c>
      <c r="K67" s="4">
        <v>0</v>
      </c>
      <c r="L67" s="5">
        <v>0</v>
      </c>
      <c r="M67" s="11">
        <v>0</v>
      </c>
      <c r="N67" s="4">
        <v>0</v>
      </c>
      <c r="O67" s="3">
        <v>0</v>
      </c>
      <c r="P67">
        <v>2022</v>
      </c>
    </row>
    <row r="68" spans="1:16" x14ac:dyDescent="0.2">
      <c r="A68" s="2" t="s">
        <v>86</v>
      </c>
      <c r="B68" s="2" t="s">
        <v>532</v>
      </c>
      <c r="C68" s="2" t="s">
        <v>160</v>
      </c>
      <c r="D68" s="2" t="s">
        <v>159</v>
      </c>
      <c r="E68" s="2" t="s">
        <v>163</v>
      </c>
      <c r="F68" s="2" t="str">
        <f t="shared" si="1"/>
        <v>TAG001324 FAU Master Account Set: Budget Pool - Expense</v>
      </c>
      <c r="G68" s="11">
        <v>31900</v>
      </c>
      <c r="H68" s="11">
        <v>4145.53</v>
      </c>
      <c r="I68" s="11">
        <v>36045.53</v>
      </c>
      <c r="J68" s="4">
        <v>34482.080000000002</v>
      </c>
      <c r="K68" s="4">
        <v>0</v>
      </c>
      <c r="L68" s="5">
        <v>0</v>
      </c>
      <c r="M68" s="11">
        <v>34482.080000000002</v>
      </c>
      <c r="N68" s="4">
        <v>1563.45</v>
      </c>
      <c r="O68" s="3">
        <v>4.3374000000000003E-2</v>
      </c>
      <c r="P68">
        <v>2022</v>
      </c>
    </row>
    <row r="69" spans="1:16" x14ac:dyDescent="0.2">
      <c r="A69" s="2" t="s">
        <v>86</v>
      </c>
      <c r="B69" s="2" t="s">
        <v>532</v>
      </c>
      <c r="C69" s="2" t="s">
        <v>160</v>
      </c>
      <c r="D69" s="2" t="s">
        <v>159</v>
      </c>
      <c r="E69" s="2" t="s">
        <v>162</v>
      </c>
      <c r="F69" s="2" t="str">
        <f t="shared" si="1"/>
        <v>TAG001324 FAU Master Account Set: Budget Pool - INTRA-Fund Transfers Out</v>
      </c>
      <c r="G69" s="11">
        <v>1422.37</v>
      </c>
      <c r="H69" s="11">
        <v>152.47</v>
      </c>
      <c r="I69" s="11">
        <v>1574.84</v>
      </c>
      <c r="J69" s="4">
        <v>1192.1099999999999</v>
      </c>
      <c r="K69" s="4">
        <v>0</v>
      </c>
      <c r="L69" s="5">
        <v>0</v>
      </c>
      <c r="M69" s="11">
        <v>1192.1099999999999</v>
      </c>
      <c r="N69" s="4">
        <v>382.73</v>
      </c>
      <c r="O69" s="3">
        <v>0.24302799999999999</v>
      </c>
      <c r="P69">
        <v>2022</v>
      </c>
    </row>
    <row r="70" spans="1:16" x14ac:dyDescent="0.2">
      <c r="A70" s="2" t="s">
        <v>86</v>
      </c>
      <c r="B70" s="2" t="s">
        <v>532</v>
      </c>
      <c r="C70" s="2" t="s">
        <v>160</v>
      </c>
      <c r="D70" s="2" t="s">
        <v>159</v>
      </c>
      <c r="E70" s="2" t="s">
        <v>158</v>
      </c>
      <c r="F70" s="2" t="str">
        <f t="shared" si="1"/>
        <v>TAG001324 FAU Master Account Set: Budget Pool - OPS</v>
      </c>
      <c r="G70" s="11">
        <v>18899</v>
      </c>
      <c r="H70" s="11">
        <v>-4000</v>
      </c>
      <c r="I70" s="11">
        <v>14899</v>
      </c>
      <c r="J70" s="4">
        <v>8093.29</v>
      </c>
      <c r="K70" s="4">
        <v>0</v>
      </c>
      <c r="L70" s="5">
        <v>0</v>
      </c>
      <c r="M70" s="11">
        <v>8093.29</v>
      </c>
      <c r="N70" s="4">
        <v>6805.71</v>
      </c>
      <c r="O70" s="3">
        <v>0.45678999999999997</v>
      </c>
      <c r="P70">
        <v>2022</v>
      </c>
    </row>
    <row r="71" spans="1:16" x14ac:dyDescent="0.2">
      <c r="A71" s="2" t="s">
        <v>131</v>
      </c>
      <c r="B71" s="2" t="s">
        <v>531</v>
      </c>
      <c r="C71" s="2" t="s">
        <v>160</v>
      </c>
      <c r="D71" s="2" t="s">
        <v>159</v>
      </c>
      <c r="E71" s="2" t="s">
        <v>163</v>
      </c>
      <c r="F71" s="2" t="str">
        <f t="shared" si="1"/>
        <v>TAG001325 FAU Master Account Set: Budget Pool - Expense</v>
      </c>
      <c r="G71" s="11">
        <v>7000</v>
      </c>
      <c r="H71" s="11">
        <v>-2918.29</v>
      </c>
      <c r="I71" s="11">
        <v>4081.71</v>
      </c>
      <c r="J71" s="4">
        <v>0</v>
      </c>
      <c r="K71" s="4">
        <v>0</v>
      </c>
      <c r="L71" s="5">
        <v>0</v>
      </c>
      <c r="M71" s="11">
        <v>0</v>
      </c>
      <c r="N71" s="4">
        <v>4081.71</v>
      </c>
      <c r="O71" s="3">
        <v>1</v>
      </c>
      <c r="P71">
        <v>2022</v>
      </c>
    </row>
    <row r="72" spans="1:16" x14ac:dyDescent="0.2">
      <c r="A72" s="2" t="s">
        <v>131</v>
      </c>
      <c r="B72" s="2" t="s">
        <v>531</v>
      </c>
      <c r="C72" s="2" t="s">
        <v>160</v>
      </c>
      <c r="D72" s="2" t="s">
        <v>159</v>
      </c>
      <c r="E72" s="2" t="s">
        <v>162</v>
      </c>
      <c r="F72" s="2" t="str">
        <f t="shared" si="1"/>
        <v>TAG001325 FAU Master Account Set: Budget Pool - INTRA-Fund Transfers Out</v>
      </c>
      <c r="G72" s="11">
        <v>196</v>
      </c>
      <c r="H72" s="11">
        <v>-81.709999999999994</v>
      </c>
      <c r="I72" s="11">
        <v>114.29</v>
      </c>
      <c r="J72" s="4">
        <v>0</v>
      </c>
      <c r="K72" s="4">
        <v>0</v>
      </c>
      <c r="L72" s="5">
        <v>0</v>
      </c>
      <c r="M72" s="11">
        <v>0</v>
      </c>
      <c r="N72" s="4">
        <v>114.29</v>
      </c>
      <c r="O72" s="3">
        <v>1</v>
      </c>
      <c r="P72">
        <v>2022</v>
      </c>
    </row>
    <row r="73" spans="1:16" x14ac:dyDescent="0.2">
      <c r="A73" s="2" t="s">
        <v>133</v>
      </c>
      <c r="B73" s="2" t="s">
        <v>530</v>
      </c>
      <c r="C73" s="2" t="s">
        <v>160</v>
      </c>
      <c r="D73" s="2" t="s">
        <v>159</v>
      </c>
      <c r="E73" s="2" t="s">
        <v>163</v>
      </c>
      <c r="F73" s="2" t="str">
        <f t="shared" si="1"/>
        <v>TAG001326 FAU Master Account Set: Budget Pool - Expense</v>
      </c>
      <c r="G73" s="11">
        <v>9650</v>
      </c>
      <c r="H73" s="11">
        <v>0</v>
      </c>
      <c r="I73" s="11">
        <v>9650</v>
      </c>
      <c r="J73" s="4">
        <v>5847.87</v>
      </c>
      <c r="K73" s="4">
        <v>0</v>
      </c>
      <c r="L73" s="5">
        <v>0</v>
      </c>
      <c r="M73" s="11">
        <v>5847.87</v>
      </c>
      <c r="N73" s="4">
        <v>3802.13</v>
      </c>
      <c r="O73" s="3">
        <v>0.39400299999999999</v>
      </c>
      <c r="P73">
        <v>2022</v>
      </c>
    </row>
    <row r="74" spans="1:16" x14ac:dyDescent="0.2">
      <c r="A74" s="2" t="s">
        <v>133</v>
      </c>
      <c r="B74" s="2" t="s">
        <v>530</v>
      </c>
      <c r="C74" s="2" t="s">
        <v>160</v>
      </c>
      <c r="D74" s="2" t="s">
        <v>159</v>
      </c>
      <c r="E74" s="2" t="s">
        <v>162</v>
      </c>
      <c r="F74" s="2" t="str">
        <f t="shared" si="1"/>
        <v>TAG001326 FAU Master Account Set: Budget Pool - INTRA-Fund Transfers Out</v>
      </c>
      <c r="G74" s="11">
        <v>270.2</v>
      </c>
      <c r="H74" s="11">
        <v>0</v>
      </c>
      <c r="I74" s="11">
        <v>270.2</v>
      </c>
      <c r="J74" s="4">
        <v>163.74</v>
      </c>
      <c r="K74" s="4">
        <v>0</v>
      </c>
      <c r="L74" s="5">
        <v>0</v>
      </c>
      <c r="M74" s="11">
        <v>163.74</v>
      </c>
      <c r="N74" s="4">
        <v>106.46</v>
      </c>
      <c r="O74" s="3">
        <v>0.39400400000000002</v>
      </c>
      <c r="P74">
        <v>2022</v>
      </c>
    </row>
    <row r="75" spans="1:16" x14ac:dyDescent="0.2">
      <c r="A75" s="2" t="s">
        <v>111</v>
      </c>
      <c r="B75" s="2" t="s">
        <v>529</v>
      </c>
      <c r="C75" s="2" t="s">
        <v>160</v>
      </c>
      <c r="D75" s="2" t="s">
        <v>159</v>
      </c>
      <c r="E75" s="2" t="s">
        <v>163</v>
      </c>
      <c r="F75" s="2" t="str">
        <f t="shared" si="1"/>
        <v>TAG001327 FAU Master Account Set: Budget Pool - Expense</v>
      </c>
      <c r="G75" s="11">
        <v>15000</v>
      </c>
      <c r="H75" s="11">
        <v>0</v>
      </c>
      <c r="I75" s="11">
        <v>15000</v>
      </c>
      <c r="J75" s="4">
        <v>7172.58</v>
      </c>
      <c r="K75" s="4">
        <v>0</v>
      </c>
      <c r="L75" s="5">
        <v>0</v>
      </c>
      <c r="M75" s="11">
        <v>7172.58</v>
      </c>
      <c r="N75" s="4">
        <v>7827.42</v>
      </c>
      <c r="O75" s="3">
        <v>0.52182799999999996</v>
      </c>
      <c r="P75">
        <v>2022</v>
      </c>
    </row>
    <row r="76" spans="1:16" x14ac:dyDescent="0.2">
      <c r="A76" s="2" t="s">
        <v>111</v>
      </c>
      <c r="B76" s="2" t="s">
        <v>529</v>
      </c>
      <c r="C76" s="2" t="s">
        <v>160</v>
      </c>
      <c r="D76" s="2" t="s">
        <v>159</v>
      </c>
      <c r="E76" s="2" t="s">
        <v>162</v>
      </c>
      <c r="F76" s="2" t="str">
        <f t="shared" si="1"/>
        <v>TAG001327 FAU Master Account Set: Budget Pool - INTRA-Fund Transfers Out</v>
      </c>
      <c r="G76" s="11">
        <v>420</v>
      </c>
      <c r="H76" s="11">
        <v>0</v>
      </c>
      <c r="I76" s="11">
        <v>420</v>
      </c>
      <c r="J76" s="4">
        <v>200.83</v>
      </c>
      <c r="K76" s="4">
        <v>0</v>
      </c>
      <c r="L76" s="5">
        <v>0</v>
      </c>
      <c r="M76" s="11">
        <v>200.83</v>
      </c>
      <c r="N76" s="4">
        <v>219.17</v>
      </c>
      <c r="O76" s="3">
        <v>0.52183299999999999</v>
      </c>
      <c r="P76">
        <v>2022</v>
      </c>
    </row>
    <row r="77" spans="1:16" x14ac:dyDescent="0.2">
      <c r="A77" s="2" t="s">
        <v>135</v>
      </c>
      <c r="B77" s="2" t="s">
        <v>528</v>
      </c>
      <c r="C77" s="2" t="s">
        <v>160</v>
      </c>
      <c r="D77" s="2" t="s">
        <v>159</v>
      </c>
      <c r="E77" s="2" t="s">
        <v>163</v>
      </c>
      <c r="F77" s="2" t="str">
        <f t="shared" si="1"/>
        <v>TAG001328 FAU Master Account Set: Budget Pool - Expense</v>
      </c>
      <c r="G77" s="11">
        <v>27000</v>
      </c>
      <c r="H77" s="11">
        <v>-5836.58</v>
      </c>
      <c r="I77" s="11">
        <v>21163.42</v>
      </c>
      <c r="J77" s="4">
        <v>14861.05</v>
      </c>
      <c r="K77" s="4">
        <v>0</v>
      </c>
      <c r="L77" s="5">
        <v>0</v>
      </c>
      <c r="M77" s="11">
        <v>14861.05</v>
      </c>
      <c r="N77" s="4">
        <v>6302.37</v>
      </c>
      <c r="O77" s="3">
        <v>0.29779499999999998</v>
      </c>
      <c r="P77">
        <v>2022</v>
      </c>
    </row>
    <row r="78" spans="1:16" x14ac:dyDescent="0.2">
      <c r="A78" s="2" t="s">
        <v>135</v>
      </c>
      <c r="B78" s="2" t="s">
        <v>528</v>
      </c>
      <c r="C78" s="2" t="s">
        <v>160</v>
      </c>
      <c r="D78" s="2" t="s">
        <v>159</v>
      </c>
      <c r="E78" s="2" t="s">
        <v>162</v>
      </c>
      <c r="F78" s="2" t="str">
        <f t="shared" si="1"/>
        <v>TAG001328 FAU Master Account Set: Budget Pool - INTRA-Fund Transfers Out</v>
      </c>
      <c r="G78" s="11">
        <v>756</v>
      </c>
      <c r="H78" s="11">
        <v>-163.41999999999999</v>
      </c>
      <c r="I78" s="11">
        <v>592.58000000000004</v>
      </c>
      <c r="J78" s="4">
        <v>416.11</v>
      </c>
      <c r="K78" s="4">
        <v>0</v>
      </c>
      <c r="L78" s="5">
        <v>0</v>
      </c>
      <c r="M78" s="11">
        <v>416.11</v>
      </c>
      <c r="N78" s="4">
        <v>176.47</v>
      </c>
      <c r="O78" s="3">
        <v>0.29779899999999998</v>
      </c>
      <c r="P78">
        <v>2022</v>
      </c>
    </row>
    <row r="79" spans="1:16" x14ac:dyDescent="0.2">
      <c r="A79" s="2" t="s">
        <v>113</v>
      </c>
      <c r="B79" s="2" t="s">
        <v>527</v>
      </c>
      <c r="C79" s="2" t="s">
        <v>160</v>
      </c>
      <c r="D79" s="2" t="s">
        <v>159</v>
      </c>
      <c r="E79" s="2" t="s">
        <v>163</v>
      </c>
      <c r="F79" s="2" t="str">
        <f t="shared" si="1"/>
        <v>TAG001329 FAU Master Account Set: Budget Pool - Expense</v>
      </c>
      <c r="G79" s="11">
        <v>750</v>
      </c>
      <c r="H79" s="11">
        <v>0</v>
      </c>
      <c r="I79" s="11">
        <v>750</v>
      </c>
      <c r="J79" s="4">
        <v>226.25</v>
      </c>
      <c r="K79" s="4">
        <v>0</v>
      </c>
      <c r="L79" s="5">
        <v>200</v>
      </c>
      <c r="M79" s="11">
        <v>426.25</v>
      </c>
      <c r="N79" s="4">
        <v>323.75</v>
      </c>
      <c r="O79" s="3">
        <v>0.43166700000000002</v>
      </c>
      <c r="P79">
        <v>2022</v>
      </c>
    </row>
    <row r="80" spans="1:16" x14ac:dyDescent="0.2">
      <c r="A80" s="2" t="s">
        <v>113</v>
      </c>
      <c r="B80" s="2" t="s">
        <v>527</v>
      </c>
      <c r="C80" s="2" t="s">
        <v>160</v>
      </c>
      <c r="D80" s="2" t="s">
        <v>159</v>
      </c>
      <c r="E80" s="2" t="s">
        <v>162</v>
      </c>
      <c r="F80" s="2" t="str">
        <f t="shared" si="1"/>
        <v>TAG001329 FAU Master Account Set: Budget Pool - INTRA-Fund Transfers Out</v>
      </c>
      <c r="G80" s="11">
        <v>2450.14</v>
      </c>
      <c r="H80" s="11">
        <v>0</v>
      </c>
      <c r="I80" s="11">
        <v>2450.14</v>
      </c>
      <c r="J80" s="4">
        <v>1710.79</v>
      </c>
      <c r="K80" s="4">
        <v>0</v>
      </c>
      <c r="L80" s="5">
        <v>0</v>
      </c>
      <c r="M80" s="11">
        <v>1710.79</v>
      </c>
      <c r="N80" s="4">
        <v>739.35</v>
      </c>
      <c r="O80" s="3">
        <v>0.30175800000000003</v>
      </c>
      <c r="P80">
        <v>2022</v>
      </c>
    </row>
    <row r="81" spans="1:16" x14ac:dyDescent="0.2">
      <c r="A81" s="2" t="s">
        <v>113</v>
      </c>
      <c r="B81" s="2" t="s">
        <v>527</v>
      </c>
      <c r="C81" s="2" t="s">
        <v>160</v>
      </c>
      <c r="D81" s="2" t="s">
        <v>159</v>
      </c>
      <c r="E81" s="2" t="s">
        <v>158</v>
      </c>
      <c r="F81" s="2" t="str">
        <f t="shared" si="1"/>
        <v>TAG001329 FAU Master Account Set: Budget Pool - OPS</v>
      </c>
      <c r="G81" s="11">
        <v>86755</v>
      </c>
      <c r="H81" s="11">
        <v>0</v>
      </c>
      <c r="I81" s="11">
        <v>86755</v>
      </c>
      <c r="J81" s="4">
        <v>60873.16</v>
      </c>
      <c r="K81" s="4">
        <v>0</v>
      </c>
      <c r="L81" s="5">
        <v>0</v>
      </c>
      <c r="M81" s="11">
        <v>60873.16</v>
      </c>
      <c r="N81" s="4">
        <v>25881.84</v>
      </c>
      <c r="O81" s="3">
        <v>0.29833300000000001</v>
      </c>
      <c r="P81">
        <v>2022</v>
      </c>
    </row>
    <row r="82" spans="1:16" x14ac:dyDescent="0.2">
      <c r="A82" s="2" t="s">
        <v>87</v>
      </c>
      <c r="B82" s="2" t="s">
        <v>526</v>
      </c>
      <c r="C82" s="2" t="s">
        <v>160</v>
      </c>
      <c r="D82" s="2" t="s">
        <v>159</v>
      </c>
      <c r="E82" s="2" t="s">
        <v>163</v>
      </c>
      <c r="F82" s="2" t="str">
        <f t="shared" si="1"/>
        <v>TAG001330 FAU Master Account Set: Budget Pool - Expense</v>
      </c>
      <c r="G82" s="11">
        <v>400</v>
      </c>
      <c r="H82" s="11">
        <v>200</v>
      </c>
      <c r="I82" s="11">
        <v>600</v>
      </c>
      <c r="J82" s="4">
        <v>553.4</v>
      </c>
      <c r="K82" s="4">
        <v>0</v>
      </c>
      <c r="L82" s="5">
        <v>0</v>
      </c>
      <c r="M82" s="11">
        <v>553.4</v>
      </c>
      <c r="N82" s="4">
        <v>46.6</v>
      </c>
      <c r="O82" s="3">
        <v>7.7667E-2</v>
      </c>
      <c r="P82">
        <v>2022</v>
      </c>
    </row>
    <row r="83" spans="1:16" x14ac:dyDescent="0.2">
      <c r="A83" s="2" t="s">
        <v>87</v>
      </c>
      <c r="B83" s="2" t="s">
        <v>526</v>
      </c>
      <c r="C83" s="2" t="s">
        <v>160</v>
      </c>
      <c r="D83" s="2" t="s">
        <v>159</v>
      </c>
      <c r="E83" s="2" t="s">
        <v>162</v>
      </c>
      <c r="F83" s="2" t="str">
        <f t="shared" si="1"/>
        <v>TAG001330 FAU Master Account Set: Budget Pool - INTRA-Fund Transfers Out</v>
      </c>
      <c r="G83" s="11">
        <v>3219.5</v>
      </c>
      <c r="H83" s="11">
        <v>-420</v>
      </c>
      <c r="I83" s="11">
        <v>2799.5</v>
      </c>
      <c r="J83" s="4">
        <v>2313.16</v>
      </c>
      <c r="K83" s="4">
        <v>0</v>
      </c>
      <c r="L83" s="5">
        <v>0</v>
      </c>
      <c r="M83" s="11">
        <v>2313.16</v>
      </c>
      <c r="N83" s="4">
        <v>486.34</v>
      </c>
      <c r="O83" s="3">
        <v>0.17372399999999999</v>
      </c>
      <c r="P83">
        <v>2022</v>
      </c>
    </row>
    <row r="84" spans="1:16" x14ac:dyDescent="0.2">
      <c r="A84" s="2" t="s">
        <v>87</v>
      </c>
      <c r="B84" s="2" t="s">
        <v>526</v>
      </c>
      <c r="C84" s="2" t="s">
        <v>160</v>
      </c>
      <c r="D84" s="2" t="s">
        <v>159</v>
      </c>
      <c r="E84" s="2" t="s">
        <v>158</v>
      </c>
      <c r="F84" s="2" t="str">
        <f t="shared" si="1"/>
        <v>TAG001330 FAU Master Account Set: Budget Pool - OPS</v>
      </c>
      <c r="G84" s="11">
        <v>114582</v>
      </c>
      <c r="H84" s="11">
        <v>-15200</v>
      </c>
      <c r="I84" s="11">
        <v>99382</v>
      </c>
      <c r="J84" s="4">
        <v>82059.179999999993</v>
      </c>
      <c r="K84" s="4">
        <v>0</v>
      </c>
      <c r="L84" s="5">
        <v>0</v>
      </c>
      <c r="M84" s="11">
        <v>82059.179999999993</v>
      </c>
      <c r="N84" s="4">
        <v>17322.82</v>
      </c>
      <c r="O84" s="3">
        <v>0.17430499999999999</v>
      </c>
      <c r="P84">
        <v>2022</v>
      </c>
    </row>
    <row r="85" spans="1:16" x14ac:dyDescent="0.2">
      <c r="A85" s="2" t="s">
        <v>88</v>
      </c>
      <c r="B85" s="2" t="s">
        <v>525</v>
      </c>
      <c r="C85" s="2" t="s">
        <v>160</v>
      </c>
      <c r="D85" s="2" t="s">
        <v>159</v>
      </c>
      <c r="E85" s="2" t="s">
        <v>163</v>
      </c>
      <c r="F85" s="2" t="str">
        <f t="shared" si="1"/>
        <v>TAG001331 FAU Master Account Set: Budget Pool - Expense</v>
      </c>
      <c r="G85" s="11">
        <v>8000</v>
      </c>
      <c r="H85" s="11">
        <v>15.89</v>
      </c>
      <c r="I85" s="11">
        <v>8015.89</v>
      </c>
      <c r="J85" s="4">
        <v>7998.26</v>
      </c>
      <c r="K85" s="4">
        <v>0</v>
      </c>
      <c r="L85" s="5">
        <v>0</v>
      </c>
      <c r="M85" s="11">
        <v>7998.26</v>
      </c>
      <c r="N85" s="4">
        <v>17.63</v>
      </c>
      <c r="O85" s="3">
        <v>2.199E-3</v>
      </c>
      <c r="P85">
        <v>2022</v>
      </c>
    </row>
    <row r="86" spans="1:16" x14ac:dyDescent="0.2">
      <c r="A86" s="2" t="s">
        <v>88</v>
      </c>
      <c r="B86" s="2" t="s">
        <v>525</v>
      </c>
      <c r="C86" s="2" t="s">
        <v>160</v>
      </c>
      <c r="D86" s="2" t="s">
        <v>159</v>
      </c>
      <c r="E86" s="2" t="s">
        <v>162</v>
      </c>
      <c r="F86" s="2" t="str">
        <f t="shared" si="1"/>
        <v>TAG001331 FAU Master Account Set: Budget Pool - INTRA-Fund Transfers Out</v>
      </c>
      <c r="G86" s="11">
        <v>224</v>
      </c>
      <c r="H86" s="11">
        <v>0</v>
      </c>
      <c r="I86" s="11">
        <v>224</v>
      </c>
      <c r="J86" s="4">
        <v>223.95</v>
      </c>
      <c r="K86" s="4">
        <v>0</v>
      </c>
      <c r="L86" s="5">
        <v>0</v>
      </c>
      <c r="M86" s="11">
        <v>223.95</v>
      </c>
      <c r="N86" s="4">
        <v>0.05</v>
      </c>
      <c r="O86" s="3">
        <v>2.23E-4</v>
      </c>
      <c r="P86">
        <v>2022</v>
      </c>
    </row>
    <row r="87" spans="1:16" x14ac:dyDescent="0.2">
      <c r="A87" s="2" t="s">
        <v>89</v>
      </c>
      <c r="B87" s="2" t="s">
        <v>524</v>
      </c>
      <c r="C87" s="2" t="s">
        <v>160</v>
      </c>
      <c r="D87" s="2" t="s">
        <v>159</v>
      </c>
      <c r="E87" s="2" t="s">
        <v>163</v>
      </c>
      <c r="F87" s="2" t="str">
        <f t="shared" si="1"/>
        <v>TAG001332 FAU Master Account Set: Budget Pool - Expense</v>
      </c>
      <c r="G87" s="11">
        <v>46500</v>
      </c>
      <c r="H87" s="11">
        <v>0</v>
      </c>
      <c r="I87" s="11">
        <v>46500</v>
      </c>
      <c r="J87" s="4">
        <v>32360.05</v>
      </c>
      <c r="K87" s="4">
        <v>0</v>
      </c>
      <c r="L87" s="5">
        <v>0</v>
      </c>
      <c r="M87" s="11">
        <v>32360.05</v>
      </c>
      <c r="N87" s="4">
        <v>14139.95</v>
      </c>
      <c r="O87" s="3">
        <v>0.30408499999999999</v>
      </c>
      <c r="P87">
        <v>2022</v>
      </c>
    </row>
    <row r="88" spans="1:16" x14ac:dyDescent="0.2">
      <c r="A88" s="2" t="s">
        <v>89</v>
      </c>
      <c r="B88" s="2" t="s">
        <v>524</v>
      </c>
      <c r="C88" s="2" t="s">
        <v>160</v>
      </c>
      <c r="D88" s="2" t="s">
        <v>159</v>
      </c>
      <c r="E88" s="2" t="s">
        <v>162</v>
      </c>
      <c r="F88" s="2" t="str">
        <f t="shared" si="1"/>
        <v>TAG001332 FAU Master Account Set: Budget Pool - INTRA-Fund Transfers Out</v>
      </c>
      <c r="G88" s="11">
        <v>3206.95</v>
      </c>
      <c r="H88" s="11">
        <v>-420</v>
      </c>
      <c r="I88" s="11">
        <v>2786.95</v>
      </c>
      <c r="J88" s="4">
        <v>1754.3</v>
      </c>
      <c r="K88" s="4">
        <v>0</v>
      </c>
      <c r="L88" s="5">
        <v>0</v>
      </c>
      <c r="M88" s="11">
        <v>1754.3</v>
      </c>
      <c r="N88" s="4">
        <v>1032.6500000000001</v>
      </c>
      <c r="O88" s="3">
        <v>0.370531</v>
      </c>
      <c r="P88">
        <v>2022</v>
      </c>
    </row>
    <row r="89" spans="1:16" x14ac:dyDescent="0.2">
      <c r="A89" s="2" t="s">
        <v>89</v>
      </c>
      <c r="B89" s="2" t="s">
        <v>524</v>
      </c>
      <c r="C89" s="2" t="s">
        <v>160</v>
      </c>
      <c r="D89" s="2" t="s">
        <v>159</v>
      </c>
      <c r="E89" s="2" t="s">
        <v>158</v>
      </c>
      <c r="F89" s="2" t="str">
        <f t="shared" si="1"/>
        <v>TAG001332 FAU Master Account Set: Budget Pool - OPS</v>
      </c>
      <c r="G89" s="11">
        <v>68034</v>
      </c>
      <c r="H89" s="11">
        <v>-15000</v>
      </c>
      <c r="I89" s="11">
        <v>53034</v>
      </c>
      <c r="J89" s="4">
        <v>30293.46</v>
      </c>
      <c r="K89" s="4">
        <v>0</v>
      </c>
      <c r="L89" s="5">
        <v>0</v>
      </c>
      <c r="M89" s="11">
        <v>30293.46</v>
      </c>
      <c r="N89" s="4">
        <v>22740.54</v>
      </c>
      <c r="O89" s="3">
        <v>0.42879200000000001</v>
      </c>
      <c r="P89">
        <v>2022</v>
      </c>
    </row>
    <row r="90" spans="1:16" x14ac:dyDescent="0.2">
      <c r="A90" s="2" t="s">
        <v>115</v>
      </c>
      <c r="B90" s="2" t="s">
        <v>523</v>
      </c>
      <c r="C90" s="2" t="s">
        <v>160</v>
      </c>
      <c r="D90" s="2" t="s">
        <v>159</v>
      </c>
      <c r="E90" s="2" t="s">
        <v>163</v>
      </c>
      <c r="F90" s="2" t="str">
        <f t="shared" si="1"/>
        <v>TAG001333 FAU Master Account Set: Budget Pool - Expense</v>
      </c>
      <c r="G90" s="11">
        <v>2300</v>
      </c>
      <c r="H90" s="11">
        <v>0</v>
      </c>
      <c r="I90" s="11">
        <v>2300</v>
      </c>
      <c r="J90" s="4">
        <v>1391.37</v>
      </c>
      <c r="K90" s="4">
        <v>0</v>
      </c>
      <c r="L90" s="5">
        <v>100</v>
      </c>
      <c r="M90" s="11">
        <v>1491.37</v>
      </c>
      <c r="N90" s="4">
        <v>808.63</v>
      </c>
      <c r="O90" s="3">
        <v>0.351578</v>
      </c>
      <c r="P90">
        <v>2022</v>
      </c>
    </row>
    <row r="91" spans="1:16" x14ac:dyDescent="0.2">
      <c r="A91" s="2" t="s">
        <v>115</v>
      </c>
      <c r="B91" s="2" t="s">
        <v>523</v>
      </c>
      <c r="C91" s="2" t="s">
        <v>160</v>
      </c>
      <c r="D91" s="2" t="s">
        <v>159</v>
      </c>
      <c r="E91" s="2" t="s">
        <v>162</v>
      </c>
      <c r="F91" s="2" t="str">
        <f t="shared" si="1"/>
        <v>TAG001333 FAU Master Account Set: Budget Pool - INTRA-Fund Transfers Out</v>
      </c>
      <c r="G91" s="11">
        <v>64.400000000000006</v>
      </c>
      <c r="H91" s="11">
        <v>0</v>
      </c>
      <c r="I91" s="11">
        <v>64.400000000000006</v>
      </c>
      <c r="J91" s="4">
        <v>38.96</v>
      </c>
      <c r="K91" s="4">
        <v>0</v>
      </c>
      <c r="L91" s="5">
        <v>0</v>
      </c>
      <c r="M91" s="11">
        <v>38.96</v>
      </c>
      <c r="N91" s="4">
        <v>25.44</v>
      </c>
      <c r="O91" s="3">
        <v>0.39503100000000002</v>
      </c>
      <c r="P91">
        <v>2022</v>
      </c>
    </row>
    <row r="92" spans="1:16" x14ac:dyDescent="0.2">
      <c r="A92" s="2" t="s">
        <v>90</v>
      </c>
      <c r="B92" s="2" t="s">
        <v>522</v>
      </c>
      <c r="C92" s="2" t="s">
        <v>160</v>
      </c>
      <c r="D92" s="2" t="s">
        <v>159</v>
      </c>
      <c r="E92" s="2" t="s">
        <v>163</v>
      </c>
      <c r="F92" s="2" t="str">
        <f t="shared" si="1"/>
        <v>TAG001334 FAU Master Account Set: Budget Pool - Expense</v>
      </c>
      <c r="G92" s="11">
        <v>29000</v>
      </c>
      <c r="H92" s="11">
        <v>119.92</v>
      </c>
      <c r="I92" s="11">
        <v>29119.919999999998</v>
      </c>
      <c r="J92" s="4">
        <v>28200.93</v>
      </c>
      <c r="K92" s="4">
        <v>0</v>
      </c>
      <c r="L92" s="5">
        <v>0</v>
      </c>
      <c r="M92" s="11">
        <v>28200.93</v>
      </c>
      <c r="N92" s="4">
        <v>918.99</v>
      </c>
      <c r="O92" s="3">
        <v>3.1558999999999997E-2</v>
      </c>
      <c r="P92">
        <v>2022</v>
      </c>
    </row>
    <row r="93" spans="1:16" x14ac:dyDescent="0.2">
      <c r="A93" s="2" t="s">
        <v>90</v>
      </c>
      <c r="B93" s="2" t="s">
        <v>522</v>
      </c>
      <c r="C93" s="2" t="s">
        <v>160</v>
      </c>
      <c r="D93" s="2" t="s">
        <v>159</v>
      </c>
      <c r="E93" s="2" t="s">
        <v>162</v>
      </c>
      <c r="F93" s="2" t="str">
        <f t="shared" si="1"/>
        <v>TAG001334 FAU Master Account Set: Budget Pool - INTRA-Fund Transfers Out</v>
      </c>
      <c r="G93" s="11">
        <v>812</v>
      </c>
      <c r="H93" s="11">
        <v>0</v>
      </c>
      <c r="I93" s="11">
        <v>812</v>
      </c>
      <c r="J93" s="4">
        <v>789.63</v>
      </c>
      <c r="K93" s="4">
        <v>0</v>
      </c>
      <c r="L93" s="5">
        <v>0</v>
      </c>
      <c r="M93" s="11">
        <v>789.63</v>
      </c>
      <c r="N93" s="4">
        <v>22.37</v>
      </c>
      <c r="O93" s="3">
        <v>2.7549000000000001E-2</v>
      </c>
      <c r="P93">
        <v>2022</v>
      </c>
    </row>
    <row r="94" spans="1:16" x14ac:dyDescent="0.2">
      <c r="A94" s="2" t="s">
        <v>90</v>
      </c>
      <c r="B94" s="2" t="s">
        <v>522</v>
      </c>
      <c r="C94" s="2" t="s">
        <v>160</v>
      </c>
      <c r="D94" s="2" t="s">
        <v>159</v>
      </c>
      <c r="E94" s="2" t="s">
        <v>158</v>
      </c>
      <c r="F94" s="2" t="str">
        <f t="shared" si="1"/>
        <v>TAG001334 FAU Master Account Set: Budget Pool - OPS</v>
      </c>
      <c r="G94" s="11">
        <v>0</v>
      </c>
      <c r="H94" s="11">
        <v>0</v>
      </c>
      <c r="I94" s="11">
        <v>0</v>
      </c>
      <c r="J94" s="4">
        <v>0</v>
      </c>
      <c r="K94" s="4">
        <v>0</v>
      </c>
      <c r="L94" s="5">
        <v>0</v>
      </c>
      <c r="M94" s="11">
        <v>0</v>
      </c>
      <c r="N94" s="4">
        <v>0</v>
      </c>
      <c r="O94" s="3">
        <v>0</v>
      </c>
      <c r="P94">
        <v>2022</v>
      </c>
    </row>
    <row r="95" spans="1:16" x14ac:dyDescent="0.2">
      <c r="A95" s="2" t="s">
        <v>91</v>
      </c>
      <c r="B95" s="2" t="s">
        <v>521</v>
      </c>
      <c r="C95" s="2" t="s">
        <v>160</v>
      </c>
      <c r="D95" s="2" t="s">
        <v>159</v>
      </c>
      <c r="E95" s="2" t="s">
        <v>163</v>
      </c>
      <c r="F95" s="2" t="str">
        <f t="shared" si="1"/>
        <v>TAG001336 FAU Master Account Set: Budget Pool - Expense</v>
      </c>
      <c r="G95" s="11">
        <v>174000</v>
      </c>
      <c r="H95" s="11">
        <v>0</v>
      </c>
      <c r="I95" s="11">
        <v>174000</v>
      </c>
      <c r="J95" s="4">
        <v>157037.79999999999</v>
      </c>
      <c r="K95" s="4">
        <v>0</v>
      </c>
      <c r="L95" s="5">
        <v>0</v>
      </c>
      <c r="M95" s="11">
        <v>157037.79999999999</v>
      </c>
      <c r="N95" s="4">
        <v>16962.2</v>
      </c>
      <c r="O95" s="3">
        <v>9.7484000000000001E-2</v>
      </c>
      <c r="P95">
        <v>2022</v>
      </c>
    </row>
    <row r="96" spans="1:16" x14ac:dyDescent="0.2">
      <c r="A96" s="2" t="s">
        <v>91</v>
      </c>
      <c r="B96" s="2" t="s">
        <v>521</v>
      </c>
      <c r="C96" s="2" t="s">
        <v>160</v>
      </c>
      <c r="D96" s="2" t="s">
        <v>159</v>
      </c>
      <c r="E96" s="2" t="s">
        <v>162</v>
      </c>
      <c r="F96" s="2" t="str">
        <f t="shared" si="1"/>
        <v>TAG001336 FAU Master Account Set: Budget Pool - INTRA-Fund Transfers Out</v>
      </c>
      <c r="G96" s="11">
        <v>4872</v>
      </c>
      <c r="H96" s="11">
        <v>0</v>
      </c>
      <c r="I96" s="11">
        <v>4872</v>
      </c>
      <c r="J96" s="4">
        <v>4396.57</v>
      </c>
      <c r="K96" s="4">
        <v>0</v>
      </c>
      <c r="L96" s="5">
        <v>0</v>
      </c>
      <c r="M96" s="11">
        <v>4396.57</v>
      </c>
      <c r="N96" s="4">
        <v>475.43</v>
      </c>
      <c r="O96" s="3">
        <v>9.7584000000000004E-2</v>
      </c>
      <c r="P96">
        <v>2022</v>
      </c>
    </row>
    <row r="97" spans="1:16" x14ac:dyDescent="0.2">
      <c r="A97" s="2" t="s">
        <v>117</v>
      </c>
      <c r="B97" s="2" t="s">
        <v>520</v>
      </c>
      <c r="C97" s="2" t="s">
        <v>160</v>
      </c>
      <c r="D97" s="2" t="s">
        <v>159</v>
      </c>
      <c r="E97" s="2" t="s">
        <v>163</v>
      </c>
      <c r="F97" s="2" t="str">
        <f t="shared" si="1"/>
        <v>TAG001337 FAU Master Account Set: Budget Pool - Expense</v>
      </c>
      <c r="G97" s="11">
        <v>4159</v>
      </c>
      <c r="H97" s="11">
        <v>0</v>
      </c>
      <c r="I97" s="11">
        <v>4159</v>
      </c>
      <c r="J97" s="4">
        <v>0</v>
      </c>
      <c r="K97" s="4">
        <v>0</v>
      </c>
      <c r="L97" s="5">
        <v>0</v>
      </c>
      <c r="M97" s="11">
        <v>0</v>
      </c>
      <c r="N97" s="4">
        <v>4159</v>
      </c>
      <c r="O97" s="3">
        <v>1</v>
      </c>
      <c r="P97">
        <v>2022</v>
      </c>
    </row>
    <row r="98" spans="1:16" x14ac:dyDescent="0.2">
      <c r="A98" s="2" t="s">
        <v>117</v>
      </c>
      <c r="B98" s="2" t="s">
        <v>520</v>
      </c>
      <c r="C98" s="2" t="s">
        <v>160</v>
      </c>
      <c r="D98" s="2" t="s">
        <v>159</v>
      </c>
      <c r="E98" s="2" t="s">
        <v>162</v>
      </c>
      <c r="F98" s="2" t="str">
        <f t="shared" si="1"/>
        <v>TAG001337 FAU Master Account Set: Budget Pool - INTRA-Fund Transfers Out</v>
      </c>
      <c r="G98" s="11">
        <v>116.45</v>
      </c>
      <c r="H98" s="11">
        <v>0</v>
      </c>
      <c r="I98" s="11">
        <v>116.45</v>
      </c>
      <c r="J98" s="4">
        <v>0</v>
      </c>
      <c r="K98" s="4">
        <v>0</v>
      </c>
      <c r="L98" s="5">
        <v>0</v>
      </c>
      <c r="M98" s="11">
        <v>0</v>
      </c>
      <c r="N98" s="4">
        <v>116.45</v>
      </c>
      <c r="O98" s="3">
        <v>1</v>
      </c>
      <c r="P98">
        <v>2022</v>
      </c>
    </row>
    <row r="99" spans="1:16" x14ac:dyDescent="0.2">
      <c r="A99" s="2" t="s">
        <v>92</v>
      </c>
      <c r="B99" s="2" t="s">
        <v>519</v>
      </c>
      <c r="C99" s="2" t="s">
        <v>160</v>
      </c>
      <c r="D99" s="2" t="s">
        <v>159</v>
      </c>
      <c r="E99" s="2" t="s">
        <v>163</v>
      </c>
      <c r="F99" s="2" t="str">
        <f t="shared" si="1"/>
        <v>TAG001339 FAU Master Account Set: Budget Pool - Expense</v>
      </c>
      <c r="G99" s="11">
        <v>14000</v>
      </c>
      <c r="H99" s="11">
        <v>37342.589999999997</v>
      </c>
      <c r="I99" s="11">
        <v>51342.59</v>
      </c>
      <c r="J99" s="4">
        <v>34369.410000000003</v>
      </c>
      <c r="K99" s="4">
        <v>0</v>
      </c>
      <c r="L99" s="5">
        <v>0</v>
      </c>
      <c r="M99" s="11">
        <v>34369.410000000003</v>
      </c>
      <c r="N99" s="4">
        <v>16973.18</v>
      </c>
      <c r="O99" s="3">
        <v>0.33058700000000002</v>
      </c>
      <c r="P99">
        <v>2022</v>
      </c>
    </row>
    <row r="100" spans="1:16" x14ac:dyDescent="0.2">
      <c r="A100" s="2" t="s">
        <v>92</v>
      </c>
      <c r="B100" s="2" t="s">
        <v>519</v>
      </c>
      <c r="C100" s="2" t="s">
        <v>160</v>
      </c>
      <c r="D100" s="2" t="s">
        <v>159</v>
      </c>
      <c r="E100" s="2" t="s">
        <v>162</v>
      </c>
      <c r="F100" s="2" t="str">
        <f t="shared" si="1"/>
        <v>TAG001339 FAU Master Account Set: Budget Pool - INTRA-Fund Transfers Out</v>
      </c>
      <c r="G100" s="11">
        <v>392</v>
      </c>
      <c r="H100" s="11">
        <v>900.55</v>
      </c>
      <c r="I100" s="11">
        <v>1292.55</v>
      </c>
      <c r="J100" s="4">
        <v>962.34</v>
      </c>
      <c r="K100" s="4">
        <v>0</v>
      </c>
      <c r="L100" s="5">
        <v>0</v>
      </c>
      <c r="M100" s="11">
        <v>962.34</v>
      </c>
      <c r="N100" s="4">
        <v>330.21</v>
      </c>
      <c r="O100" s="3">
        <v>0.25547199999999998</v>
      </c>
      <c r="P100">
        <v>2022</v>
      </c>
    </row>
    <row r="101" spans="1:16" x14ac:dyDescent="0.2">
      <c r="A101" s="2" t="s">
        <v>93</v>
      </c>
      <c r="B101" s="2" t="s">
        <v>518</v>
      </c>
      <c r="C101" s="2" t="s">
        <v>160</v>
      </c>
      <c r="D101" s="2" t="s">
        <v>159</v>
      </c>
      <c r="E101" s="2" t="s">
        <v>163</v>
      </c>
      <c r="F101" s="2" t="str">
        <f t="shared" si="1"/>
        <v>TAG001341 FAU Master Account Set: Budget Pool - Expense</v>
      </c>
      <c r="G101" s="11">
        <v>14500</v>
      </c>
      <c r="H101" s="11">
        <v>0</v>
      </c>
      <c r="I101" s="11">
        <v>14500</v>
      </c>
      <c r="J101" s="4">
        <v>12929.86</v>
      </c>
      <c r="K101" s="4">
        <v>0</v>
      </c>
      <c r="L101" s="5">
        <v>0</v>
      </c>
      <c r="M101" s="11">
        <v>12929.86</v>
      </c>
      <c r="N101" s="4">
        <v>1570.14</v>
      </c>
      <c r="O101" s="3">
        <v>0.10828599999999999</v>
      </c>
      <c r="P101">
        <v>2022</v>
      </c>
    </row>
    <row r="102" spans="1:16" x14ac:dyDescent="0.2">
      <c r="A102" s="2" t="s">
        <v>93</v>
      </c>
      <c r="B102" s="2" t="s">
        <v>518</v>
      </c>
      <c r="C102" s="2" t="s">
        <v>160</v>
      </c>
      <c r="D102" s="2" t="s">
        <v>159</v>
      </c>
      <c r="E102" s="2" t="s">
        <v>162</v>
      </c>
      <c r="F102" s="2" t="str">
        <f t="shared" si="1"/>
        <v>TAG001341 FAU Master Account Set: Budget Pool - INTRA-Fund Transfers Out</v>
      </c>
      <c r="G102" s="11">
        <v>627.76</v>
      </c>
      <c r="H102" s="11">
        <v>-84</v>
      </c>
      <c r="I102" s="11">
        <v>543.76</v>
      </c>
      <c r="J102" s="4">
        <v>379.55</v>
      </c>
      <c r="K102" s="4">
        <v>0</v>
      </c>
      <c r="L102" s="5">
        <v>0</v>
      </c>
      <c r="M102" s="11">
        <v>379.55</v>
      </c>
      <c r="N102" s="4">
        <v>164.21</v>
      </c>
      <c r="O102" s="3">
        <v>0.30198999999999998</v>
      </c>
      <c r="P102">
        <v>2022</v>
      </c>
    </row>
    <row r="103" spans="1:16" x14ac:dyDescent="0.2">
      <c r="A103" s="2" t="s">
        <v>93</v>
      </c>
      <c r="B103" s="2" t="s">
        <v>518</v>
      </c>
      <c r="C103" s="2" t="s">
        <v>160</v>
      </c>
      <c r="D103" s="2" t="s">
        <v>159</v>
      </c>
      <c r="E103" s="2" t="s">
        <v>158</v>
      </c>
      <c r="F103" s="2" t="str">
        <f t="shared" si="1"/>
        <v>TAG001341 FAU Master Account Set: Budget Pool - OPS</v>
      </c>
      <c r="G103" s="11">
        <v>7920</v>
      </c>
      <c r="H103" s="11">
        <v>-3000</v>
      </c>
      <c r="I103" s="11">
        <v>4920</v>
      </c>
      <c r="J103" s="4">
        <v>625.5</v>
      </c>
      <c r="K103" s="4">
        <v>0</v>
      </c>
      <c r="L103" s="5">
        <v>0</v>
      </c>
      <c r="M103" s="11">
        <v>625.5</v>
      </c>
      <c r="N103" s="4">
        <v>4294.5</v>
      </c>
      <c r="O103" s="3">
        <v>0.87286600000000003</v>
      </c>
      <c r="P103">
        <v>2022</v>
      </c>
    </row>
    <row r="104" spans="1:16" x14ac:dyDescent="0.2">
      <c r="A104" s="2" t="s">
        <v>94</v>
      </c>
      <c r="B104" s="2" t="s">
        <v>517</v>
      </c>
      <c r="C104" s="2" t="s">
        <v>160</v>
      </c>
      <c r="D104" s="2" t="s">
        <v>159</v>
      </c>
      <c r="E104" s="2" t="s">
        <v>163</v>
      </c>
      <c r="F104" s="2" t="str">
        <f t="shared" si="1"/>
        <v>TAG001342 FAU Master Account Set: Budget Pool - Expense</v>
      </c>
      <c r="G104" s="11">
        <v>102508</v>
      </c>
      <c r="H104" s="11">
        <v>-3304.02</v>
      </c>
      <c r="I104" s="11">
        <v>99203.98</v>
      </c>
      <c r="J104" s="4">
        <v>92316.73</v>
      </c>
      <c r="K104" s="4">
        <v>0</v>
      </c>
      <c r="L104" s="5">
        <v>0</v>
      </c>
      <c r="M104" s="11">
        <v>92316.73</v>
      </c>
      <c r="N104" s="4">
        <v>6887.25</v>
      </c>
      <c r="O104" s="3">
        <v>6.9425000000000001E-2</v>
      </c>
      <c r="P104">
        <v>2022</v>
      </c>
    </row>
    <row r="105" spans="1:16" x14ac:dyDescent="0.2">
      <c r="A105" s="2" t="s">
        <v>94</v>
      </c>
      <c r="B105" s="2" t="s">
        <v>517</v>
      </c>
      <c r="C105" s="2" t="s">
        <v>160</v>
      </c>
      <c r="D105" s="2" t="s">
        <v>159</v>
      </c>
      <c r="E105" s="2" t="s">
        <v>162</v>
      </c>
      <c r="F105" s="2" t="str">
        <f t="shared" si="1"/>
        <v>TAG001342 FAU Master Account Set: Budget Pool - INTRA-Fund Transfers Out</v>
      </c>
      <c r="G105" s="11">
        <v>3933.36</v>
      </c>
      <c r="H105" s="11">
        <v>-92.51</v>
      </c>
      <c r="I105" s="11">
        <v>3840.85</v>
      </c>
      <c r="J105" s="4">
        <v>3231.78</v>
      </c>
      <c r="K105" s="4">
        <v>0</v>
      </c>
      <c r="L105" s="5">
        <v>0</v>
      </c>
      <c r="M105" s="11">
        <v>3231.78</v>
      </c>
      <c r="N105" s="4">
        <v>609.07000000000005</v>
      </c>
      <c r="O105" s="3">
        <v>0.158577</v>
      </c>
      <c r="P105">
        <v>2022</v>
      </c>
    </row>
    <row r="106" spans="1:16" x14ac:dyDescent="0.2">
      <c r="A106" s="2" t="s">
        <v>94</v>
      </c>
      <c r="B106" s="2" t="s">
        <v>517</v>
      </c>
      <c r="C106" s="2" t="s">
        <v>160</v>
      </c>
      <c r="D106" s="2" t="s">
        <v>159</v>
      </c>
      <c r="E106" s="2" t="s">
        <v>158</v>
      </c>
      <c r="F106" s="2" t="str">
        <f t="shared" si="1"/>
        <v>TAG001342 FAU Master Account Set: Budget Pool - OPS</v>
      </c>
      <c r="G106" s="11">
        <v>37969</v>
      </c>
      <c r="H106" s="11">
        <v>0</v>
      </c>
      <c r="I106" s="11">
        <v>37969</v>
      </c>
      <c r="J106" s="4">
        <v>23103.99</v>
      </c>
      <c r="K106" s="4">
        <v>0</v>
      </c>
      <c r="L106" s="5">
        <v>0</v>
      </c>
      <c r="M106" s="11">
        <v>23103.99</v>
      </c>
      <c r="N106" s="4">
        <v>14865.01</v>
      </c>
      <c r="O106" s="3">
        <v>0.39150400000000002</v>
      </c>
      <c r="P106">
        <v>2022</v>
      </c>
    </row>
    <row r="107" spans="1:16" x14ac:dyDescent="0.2">
      <c r="A107" s="2" t="s">
        <v>119</v>
      </c>
      <c r="B107" s="2" t="s">
        <v>516</v>
      </c>
      <c r="C107" s="2" t="s">
        <v>472</v>
      </c>
      <c r="D107" s="2" t="s">
        <v>159</v>
      </c>
      <c r="E107" s="2" t="s">
        <v>163</v>
      </c>
      <c r="F107" s="2" t="str">
        <f t="shared" si="1"/>
        <v>TAG001343 FAU Master Account Set: Budget Pool - Expense</v>
      </c>
      <c r="G107" s="11">
        <v>0</v>
      </c>
      <c r="H107" s="11">
        <v>574.78</v>
      </c>
      <c r="I107" s="11">
        <v>574.78</v>
      </c>
      <c r="J107" s="4">
        <v>0</v>
      </c>
      <c r="K107" s="4">
        <v>0</v>
      </c>
      <c r="L107" s="5">
        <v>0</v>
      </c>
      <c r="M107" s="11">
        <v>0</v>
      </c>
      <c r="N107" s="4">
        <v>574.78</v>
      </c>
      <c r="O107" s="3">
        <v>1</v>
      </c>
      <c r="P107">
        <v>2022</v>
      </c>
    </row>
    <row r="108" spans="1:16" x14ac:dyDescent="0.2">
      <c r="A108" s="2" t="s">
        <v>119</v>
      </c>
      <c r="B108" s="2" t="s">
        <v>516</v>
      </c>
      <c r="C108" s="2" t="s">
        <v>160</v>
      </c>
      <c r="D108" s="2" t="s">
        <v>159</v>
      </c>
      <c r="E108" s="2" t="s">
        <v>163</v>
      </c>
      <c r="F108" s="2" t="str">
        <f t="shared" si="1"/>
        <v>TAG001343 FAU Master Account Set: Budget Pool - Expense</v>
      </c>
      <c r="G108" s="11">
        <v>40500</v>
      </c>
      <c r="H108" s="11">
        <v>-574.78</v>
      </c>
      <c r="I108" s="11">
        <v>39925.22</v>
      </c>
      <c r="J108" s="4">
        <v>24026.53</v>
      </c>
      <c r="K108" s="4">
        <v>0</v>
      </c>
      <c r="L108" s="5">
        <v>0</v>
      </c>
      <c r="M108" s="11">
        <v>24026.53</v>
      </c>
      <c r="N108" s="4">
        <v>15898.69</v>
      </c>
      <c r="O108" s="3">
        <v>0.39821200000000001</v>
      </c>
      <c r="P108">
        <v>2022</v>
      </c>
    </row>
    <row r="109" spans="1:16" x14ac:dyDescent="0.2">
      <c r="A109" s="2" t="s">
        <v>119</v>
      </c>
      <c r="B109" s="2" t="s">
        <v>516</v>
      </c>
      <c r="C109" s="2" t="s">
        <v>160</v>
      </c>
      <c r="D109" s="2" t="s">
        <v>159</v>
      </c>
      <c r="E109" s="2" t="s">
        <v>162</v>
      </c>
      <c r="F109" s="2" t="str">
        <f t="shared" si="1"/>
        <v>TAG001343 FAU Master Account Set: Budget Pool - INTRA-Fund Transfers Out</v>
      </c>
      <c r="G109" s="11">
        <v>1134</v>
      </c>
      <c r="H109" s="11">
        <v>0</v>
      </c>
      <c r="I109" s="11">
        <v>1134</v>
      </c>
      <c r="J109" s="4">
        <v>672.74</v>
      </c>
      <c r="K109" s="4">
        <v>0</v>
      </c>
      <c r="L109" s="5">
        <v>0</v>
      </c>
      <c r="M109" s="11">
        <v>672.74</v>
      </c>
      <c r="N109" s="4">
        <v>461.26</v>
      </c>
      <c r="O109" s="3">
        <v>0.40675499999999998</v>
      </c>
      <c r="P109">
        <v>2022</v>
      </c>
    </row>
    <row r="110" spans="1:16" x14ac:dyDescent="0.2">
      <c r="A110" s="2" t="s">
        <v>137</v>
      </c>
      <c r="B110" s="2" t="s">
        <v>515</v>
      </c>
      <c r="C110" s="2" t="s">
        <v>160</v>
      </c>
      <c r="D110" s="2" t="s">
        <v>159</v>
      </c>
      <c r="E110" s="2" t="s">
        <v>163</v>
      </c>
      <c r="F110" s="2" t="str">
        <f t="shared" si="1"/>
        <v>TAG001344 FAU Master Account Set: Budget Pool - Expense</v>
      </c>
      <c r="G110" s="11">
        <v>7635</v>
      </c>
      <c r="H110" s="11">
        <v>-972.76</v>
      </c>
      <c r="I110" s="11">
        <v>6662.24</v>
      </c>
      <c r="J110" s="4">
        <v>3086.39</v>
      </c>
      <c r="K110" s="4">
        <v>0</v>
      </c>
      <c r="L110" s="5">
        <v>0</v>
      </c>
      <c r="M110" s="11">
        <v>3086.39</v>
      </c>
      <c r="N110" s="4">
        <v>3575.85</v>
      </c>
      <c r="O110" s="3">
        <v>0.53673400000000004</v>
      </c>
      <c r="P110">
        <v>2022</v>
      </c>
    </row>
    <row r="111" spans="1:16" x14ac:dyDescent="0.2">
      <c r="A111" s="2" t="s">
        <v>137</v>
      </c>
      <c r="B111" s="2" t="s">
        <v>515</v>
      </c>
      <c r="C111" s="2" t="s">
        <v>160</v>
      </c>
      <c r="D111" s="2" t="s">
        <v>159</v>
      </c>
      <c r="E111" s="2" t="s">
        <v>162</v>
      </c>
      <c r="F111" s="2" t="str">
        <f t="shared" si="1"/>
        <v>TAG001344 FAU Master Account Set: Budget Pool - INTRA-Fund Transfers Out</v>
      </c>
      <c r="G111" s="11">
        <v>1730.9</v>
      </c>
      <c r="H111" s="11">
        <v>-307.24</v>
      </c>
      <c r="I111" s="11">
        <v>1423.66</v>
      </c>
      <c r="J111" s="4">
        <v>969.73</v>
      </c>
      <c r="K111" s="4">
        <v>0</v>
      </c>
      <c r="L111" s="5">
        <v>0</v>
      </c>
      <c r="M111" s="11">
        <v>969.73</v>
      </c>
      <c r="N111" s="4">
        <v>453.93</v>
      </c>
      <c r="O111" s="3">
        <v>0.31884699999999999</v>
      </c>
      <c r="P111">
        <v>2022</v>
      </c>
    </row>
    <row r="112" spans="1:16" x14ac:dyDescent="0.2">
      <c r="A112" s="2" t="s">
        <v>137</v>
      </c>
      <c r="B112" s="2" t="s">
        <v>515</v>
      </c>
      <c r="C112" s="2" t="s">
        <v>160</v>
      </c>
      <c r="D112" s="2" t="s">
        <v>159</v>
      </c>
      <c r="E112" s="2" t="s">
        <v>158</v>
      </c>
      <c r="F112" s="2" t="str">
        <f t="shared" si="1"/>
        <v>TAG001344 FAU Master Account Set: Budget Pool - OPS</v>
      </c>
      <c r="G112" s="11">
        <v>54183</v>
      </c>
      <c r="H112" s="11">
        <v>-10000</v>
      </c>
      <c r="I112" s="11">
        <v>44183</v>
      </c>
      <c r="J112" s="4">
        <v>31546.9</v>
      </c>
      <c r="K112" s="4">
        <v>0</v>
      </c>
      <c r="L112" s="5">
        <v>0</v>
      </c>
      <c r="M112" s="11">
        <v>31546.9</v>
      </c>
      <c r="N112" s="4">
        <v>12636.1</v>
      </c>
      <c r="O112" s="3">
        <v>0.285995</v>
      </c>
      <c r="P112">
        <v>2022</v>
      </c>
    </row>
    <row r="113" spans="1:16" x14ac:dyDescent="0.2">
      <c r="A113" s="2" t="s">
        <v>95</v>
      </c>
      <c r="B113" s="2" t="s">
        <v>514</v>
      </c>
      <c r="C113" s="2" t="s">
        <v>160</v>
      </c>
      <c r="D113" s="2" t="s">
        <v>159</v>
      </c>
      <c r="E113" s="2" t="s">
        <v>163</v>
      </c>
      <c r="F113" s="2" t="str">
        <f t="shared" si="1"/>
        <v>TAG001345 FAU Master Account Set: Budget Pool - Expense</v>
      </c>
      <c r="G113" s="11">
        <v>20000</v>
      </c>
      <c r="H113" s="11">
        <v>-3304.02</v>
      </c>
      <c r="I113" s="11">
        <v>16695.98</v>
      </c>
      <c r="J113" s="4">
        <v>13986.55</v>
      </c>
      <c r="K113" s="4">
        <v>0</v>
      </c>
      <c r="L113" s="5">
        <v>0</v>
      </c>
      <c r="M113" s="11">
        <v>13986.55</v>
      </c>
      <c r="N113" s="4">
        <v>2709.43</v>
      </c>
      <c r="O113" s="3">
        <v>0.16228000000000001</v>
      </c>
      <c r="P113">
        <v>2022</v>
      </c>
    </row>
    <row r="114" spans="1:16" x14ac:dyDescent="0.2">
      <c r="A114" s="2" t="s">
        <v>95</v>
      </c>
      <c r="B114" s="2" t="s">
        <v>514</v>
      </c>
      <c r="C114" s="2" t="s">
        <v>160</v>
      </c>
      <c r="D114" s="2" t="s">
        <v>159</v>
      </c>
      <c r="E114" s="2" t="s">
        <v>162</v>
      </c>
      <c r="F114" s="2" t="str">
        <f t="shared" si="1"/>
        <v>TAG001345 FAU Master Account Set: Budget Pool - INTRA-Fund Transfers Out</v>
      </c>
      <c r="G114" s="11">
        <v>560</v>
      </c>
      <c r="H114" s="11">
        <v>-92.51</v>
      </c>
      <c r="I114" s="11">
        <v>467.49</v>
      </c>
      <c r="J114" s="4">
        <v>391.62</v>
      </c>
      <c r="K114" s="4">
        <v>0</v>
      </c>
      <c r="L114" s="5">
        <v>0</v>
      </c>
      <c r="M114" s="11">
        <v>391.62</v>
      </c>
      <c r="N114" s="4">
        <v>75.87</v>
      </c>
      <c r="O114" s="3">
        <v>0.16229199999999999</v>
      </c>
      <c r="P114">
        <v>2022</v>
      </c>
    </row>
    <row r="115" spans="1:16" x14ac:dyDescent="0.2">
      <c r="A115" s="2" t="s">
        <v>265</v>
      </c>
      <c r="B115" s="2" t="s">
        <v>513</v>
      </c>
      <c r="C115" s="2" t="s">
        <v>805</v>
      </c>
      <c r="D115" s="2" t="s">
        <v>159</v>
      </c>
      <c r="E115" s="2" t="s">
        <v>163</v>
      </c>
      <c r="F115" s="2" t="str">
        <f t="shared" si="1"/>
        <v>TAG001347 FAU Master Account Set: Budget Pool - Expense</v>
      </c>
      <c r="G115" s="11">
        <v>0</v>
      </c>
      <c r="H115" s="11">
        <v>850000</v>
      </c>
      <c r="I115" s="11">
        <v>850000</v>
      </c>
      <c r="J115" s="4">
        <v>1960</v>
      </c>
      <c r="K115" s="4">
        <v>0</v>
      </c>
      <c r="L115" s="5">
        <v>0</v>
      </c>
      <c r="M115" s="11">
        <v>1960</v>
      </c>
      <c r="N115" s="4">
        <v>848040</v>
      </c>
      <c r="O115" s="3">
        <v>0.99769399999999997</v>
      </c>
      <c r="P115">
        <v>2022</v>
      </c>
    </row>
    <row r="116" spans="1:16" x14ac:dyDescent="0.2">
      <c r="A116" s="2" t="s">
        <v>265</v>
      </c>
      <c r="B116" s="2" t="s">
        <v>513</v>
      </c>
      <c r="C116" s="2" t="s">
        <v>806</v>
      </c>
      <c r="D116" s="2" t="s">
        <v>159</v>
      </c>
      <c r="E116" s="2" t="s">
        <v>163</v>
      </c>
      <c r="F116" s="2" t="str">
        <f t="shared" si="1"/>
        <v>TAG001347 FAU Master Account Set: Budget Pool - Expense</v>
      </c>
      <c r="G116" s="11">
        <v>0</v>
      </c>
      <c r="H116" s="11">
        <v>62778.59</v>
      </c>
      <c r="I116" s="11">
        <v>62778.59</v>
      </c>
      <c r="J116" s="4">
        <v>58722.81</v>
      </c>
      <c r="K116" s="4">
        <v>0</v>
      </c>
      <c r="L116" s="5">
        <v>0</v>
      </c>
      <c r="M116" s="11">
        <v>58722.81</v>
      </c>
      <c r="N116" s="4">
        <v>4055.78</v>
      </c>
      <c r="O116" s="3">
        <v>6.4604999999999996E-2</v>
      </c>
      <c r="P116">
        <v>2022</v>
      </c>
    </row>
    <row r="117" spans="1:16" x14ac:dyDescent="0.2">
      <c r="A117" s="2" t="s">
        <v>265</v>
      </c>
      <c r="B117" s="2" t="s">
        <v>513</v>
      </c>
      <c r="C117" s="2" t="s">
        <v>160</v>
      </c>
      <c r="D117" s="2" t="s">
        <v>159</v>
      </c>
      <c r="E117" s="2" t="s">
        <v>163</v>
      </c>
      <c r="F117" s="2" t="str">
        <f t="shared" si="1"/>
        <v>TAG001347 FAU Master Account Set: Budget Pool - Expense</v>
      </c>
      <c r="G117" s="11">
        <v>1200000</v>
      </c>
      <c r="H117" s="11">
        <v>-922794.48</v>
      </c>
      <c r="I117" s="11">
        <v>277205.52</v>
      </c>
      <c r="J117" s="4">
        <v>599823.41</v>
      </c>
      <c r="K117" s="4">
        <v>0</v>
      </c>
      <c r="L117" s="5">
        <v>0</v>
      </c>
      <c r="M117" s="11">
        <v>599823.41</v>
      </c>
      <c r="N117" s="4">
        <v>-322617.89</v>
      </c>
      <c r="O117" s="3">
        <v>-1.1638219999999999</v>
      </c>
      <c r="P117">
        <v>2022</v>
      </c>
    </row>
    <row r="118" spans="1:16" x14ac:dyDescent="0.2">
      <c r="A118" s="2" t="s">
        <v>265</v>
      </c>
      <c r="B118" s="2" t="s">
        <v>513</v>
      </c>
      <c r="C118" s="2" t="s">
        <v>160</v>
      </c>
      <c r="D118" s="2" t="s">
        <v>159</v>
      </c>
      <c r="E118" s="2" t="s">
        <v>162</v>
      </c>
      <c r="F118" s="2" t="str">
        <f t="shared" si="1"/>
        <v>TAG001347 FAU Master Account Set: Budget Pool - INTRA-Fund Transfers Out</v>
      </c>
      <c r="G118" s="11">
        <v>33600</v>
      </c>
      <c r="H118" s="11">
        <v>-280</v>
      </c>
      <c r="I118" s="11">
        <v>33320</v>
      </c>
      <c r="J118" s="4">
        <v>5841.33</v>
      </c>
      <c r="K118" s="4">
        <v>0</v>
      </c>
      <c r="L118" s="5">
        <v>0</v>
      </c>
      <c r="M118" s="11">
        <v>5841.33</v>
      </c>
      <c r="N118" s="4">
        <v>27478.67</v>
      </c>
      <c r="O118" s="3">
        <v>0.82469000000000003</v>
      </c>
      <c r="P118">
        <v>2022</v>
      </c>
    </row>
    <row r="119" spans="1:16" x14ac:dyDescent="0.2">
      <c r="A119" s="2" t="s">
        <v>46</v>
      </c>
      <c r="B119" s="2" t="s">
        <v>512</v>
      </c>
      <c r="C119" s="2" t="s">
        <v>160</v>
      </c>
      <c r="D119" s="2" t="s">
        <v>159</v>
      </c>
      <c r="E119" s="2" t="s">
        <v>163</v>
      </c>
      <c r="F119" s="2" t="str">
        <f t="shared" si="1"/>
        <v>TAG001488 FAU Master Account Set: Budget Pool - Expense</v>
      </c>
      <c r="G119" s="11">
        <v>73349</v>
      </c>
      <c r="H119" s="11">
        <v>-30000</v>
      </c>
      <c r="I119" s="11">
        <v>43349</v>
      </c>
      <c r="J119" s="4">
        <v>15940.56</v>
      </c>
      <c r="K119" s="4">
        <v>0</v>
      </c>
      <c r="L119" s="5">
        <v>0</v>
      </c>
      <c r="M119" s="11">
        <v>15940.56</v>
      </c>
      <c r="N119" s="4">
        <v>27408.44</v>
      </c>
      <c r="O119" s="3">
        <v>0.632274</v>
      </c>
      <c r="P119">
        <v>2022</v>
      </c>
    </row>
    <row r="120" spans="1:16" x14ac:dyDescent="0.2">
      <c r="A120" s="2" t="s">
        <v>46</v>
      </c>
      <c r="B120" s="2" t="s">
        <v>512</v>
      </c>
      <c r="C120" s="2" t="s">
        <v>160</v>
      </c>
      <c r="D120" s="2" t="s">
        <v>159</v>
      </c>
      <c r="E120" s="2" t="s">
        <v>162</v>
      </c>
      <c r="F120" s="2" t="str">
        <f t="shared" si="1"/>
        <v>TAG001488 FAU Master Account Set: Budget Pool - INTRA-Fund Transfers Out</v>
      </c>
      <c r="G120" s="11">
        <v>2053.77</v>
      </c>
      <c r="H120" s="11">
        <v>-840</v>
      </c>
      <c r="I120" s="11">
        <v>1213.77</v>
      </c>
      <c r="J120" s="4">
        <v>446.33</v>
      </c>
      <c r="K120" s="4">
        <v>0</v>
      </c>
      <c r="L120" s="5">
        <v>0</v>
      </c>
      <c r="M120" s="11">
        <v>446.33</v>
      </c>
      <c r="N120" s="4">
        <v>767.44</v>
      </c>
      <c r="O120" s="3">
        <v>0.63227800000000001</v>
      </c>
      <c r="P120">
        <v>2022</v>
      </c>
    </row>
    <row r="121" spans="1:16" x14ac:dyDescent="0.2">
      <c r="A121" s="2" t="s">
        <v>48</v>
      </c>
      <c r="B121" s="2" t="s">
        <v>511</v>
      </c>
      <c r="C121" s="2" t="s">
        <v>160</v>
      </c>
      <c r="D121" s="2" t="s">
        <v>159</v>
      </c>
      <c r="E121" s="2" t="s">
        <v>163</v>
      </c>
      <c r="F121" s="2" t="str">
        <f t="shared" si="1"/>
        <v>TAG001489 FAU Master Account Set: Budget Pool - Expense</v>
      </c>
      <c r="G121" s="11">
        <v>484350</v>
      </c>
      <c r="H121" s="11">
        <v>0</v>
      </c>
      <c r="I121" s="11">
        <v>484350</v>
      </c>
      <c r="J121" s="4">
        <v>468616.26</v>
      </c>
      <c r="K121" s="4">
        <v>0</v>
      </c>
      <c r="L121" s="5">
        <v>3595.91</v>
      </c>
      <c r="M121" s="11">
        <v>472212.17</v>
      </c>
      <c r="N121" s="4">
        <v>12137.83</v>
      </c>
      <c r="O121" s="3">
        <v>2.5059999999999999E-2</v>
      </c>
      <c r="P121">
        <v>2022</v>
      </c>
    </row>
    <row r="122" spans="1:16" x14ac:dyDescent="0.2">
      <c r="A122" s="2" t="s">
        <v>48</v>
      </c>
      <c r="B122" s="2" t="s">
        <v>511</v>
      </c>
      <c r="C122" s="2" t="s">
        <v>160</v>
      </c>
      <c r="D122" s="2" t="s">
        <v>159</v>
      </c>
      <c r="E122" s="2" t="s">
        <v>162</v>
      </c>
      <c r="F122" s="2" t="str">
        <f t="shared" si="1"/>
        <v>TAG001489 FAU Master Account Set: Budget Pool - INTRA-Fund Transfers Out</v>
      </c>
      <c r="G122" s="11">
        <v>15796.2</v>
      </c>
      <c r="H122" s="11">
        <v>0</v>
      </c>
      <c r="I122" s="11">
        <v>15796.2</v>
      </c>
      <c r="J122" s="4">
        <v>14979.45</v>
      </c>
      <c r="K122" s="4">
        <v>0</v>
      </c>
      <c r="L122" s="5">
        <v>0</v>
      </c>
      <c r="M122" s="11">
        <v>14979.45</v>
      </c>
      <c r="N122" s="4">
        <v>816.75</v>
      </c>
      <c r="O122" s="3">
        <v>5.1705000000000001E-2</v>
      </c>
      <c r="P122">
        <v>2022</v>
      </c>
    </row>
    <row r="123" spans="1:16" x14ac:dyDescent="0.2">
      <c r="A123" s="2" t="s">
        <v>48</v>
      </c>
      <c r="B123" s="2" t="s">
        <v>511</v>
      </c>
      <c r="C123" s="2" t="s">
        <v>160</v>
      </c>
      <c r="D123" s="2" t="s">
        <v>159</v>
      </c>
      <c r="E123" s="2" t="s">
        <v>158</v>
      </c>
      <c r="F123" s="2" t="str">
        <f t="shared" si="1"/>
        <v>TAG001489 FAU Master Account Set: Budget Pool - OPS</v>
      </c>
      <c r="G123" s="11">
        <v>79800</v>
      </c>
      <c r="H123" s="11">
        <v>0</v>
      </c>
      <c r="I123" s="11">
        <v>79800</v>
      </c>
      <c r="J123" s="4">
        <v>66364.479999999996</v>
      </c>
      <c r="K123" s="4">
        <v>0</v>
      </c>
      <c r="L123" s="5">
        <v>0</v>
      </c>
      <c r="M123" s="11">
        <v>66364.479999999996</v>
      </c>
      <c r="N123" s="4">
        <v>13435.52</v>
      </c>
      <c r="O123" s="3">
        <v>0.16836499999999999</v>
      </c>
      <c r="P123">
        <v>2022</v>
      </c>
    </row>
    <row r="124" spans="1:16" x14ac:dyDescent="0.2">
      <c r="A124" s="2" t="s">
        <v>96</v>
      </c>
      <c r="B124" s="2" t="s">
        <v>510</v>
      </c>
      <c r="C124" s="2" t="s">
        <v>160</v>
      </c>
      <c r="D124" s="2" t="s">
        <v>159</v>
      </c>
      <c r="E124" s="2" t="s">
        <v>163</v>
      </c>
      <c r="F124" s="2" t="str">
        <f t="shared" si="1"/>
        <v>TAG001490 FAU Master Account Set: Budget Pool - Expense</v>
      </c>
      <c r="G124" s="11">
        <v>25700</v>
      </c>
      <c r="H124" s="11">
        <v>0</v>
      </c>
      <c r="I124" s="11">
        <v>25700</v>
      </c>
      <c r="J124" s="4">
        <v>25033.77</v>
      </c>
      <c r="K124" s="4">
        <v>0</v>
      </c>
      <c r="L124" s="5">
        <v>0</v>
      </c>
      <c r="M124" s="11">
        <v>25033.77</v>
      </c>
      <c r="N124" s="4">
        <v>666.23</v>
      </c>
      <c r="O124" s="3">
        <v>2.5923000000000002E-2</v>
      </c>
      <c r="P124">
        <v>2022</v>
      </c>
    </row>
    <row r="125" spans="1:16" x14ac:dyDescent="0.2">
      <c r="A125" s="2" t="s">
        <v>96</v>
      </c>
      <c r="B125" s="2" t="s">
        <v>510</v>
      </c>
      <c r="C125" s="2" t="s">
        <v>160</v>
      </c>
      <c r="D125" s="2" t="s">
        <v>159</v>
      </c>
      <c r="E125" s="2" t="s">
        <v>162</v>
      </c>
      <c r="F125" s="2" t="str">
        <f t="shared" si="1"/>
        <v>TAG001490 FAU Master Account Set: Budget Pool - INTRA-Fund Transfers Out</v>
      </c>
      <c r="G125" s="11">
        <v>2995.57</v>
      </c>
      <c r="H125" s="11">
        <v>0</v>
      </c>
      <c r="I125" s="11">
        <v>2995.57</v>
      </c>
      <c r="J125" s="4">
        <v>2790.89</v>
      </c>
      <c r="K125" s="4">
        <v>0</v>
      </c>
      <c r="L125" s="5">
        <v>0</v>
      </c>
      <c r="M125" s="11">
        <v>2790.89</v>
      </c>
      <c r="N125" s="4">
        <v>204.68</v>
      </c>
      <c r="O125" s="3">
        <v>6.8328E-2</v>
      </c>
      <c r="P125">
        <v>2022</v>
      </c>
    </row>
    <row r="126" spans="1:16" x14ac:dyDescent="0.2">
      <c r="A126" s="2" t="s">
        <v>96</v>
      </c>
      <c r="B126" s="2" t="s">
        <v>510</v>
      </c>
      <c r="C126" s="2" t="s">
        <v>160</v>
      </c>
      <c r="D126" s="2" t="s">
        <v>159</v>
      </c>
      <c r="E126" s="2" t="s">
        <v>158</v>
      </c>
      <c r="F126" s="2" t="str">
        <f t="shared" si="1"/>
        <v>TAG001490 FAU Master Account Set: Budget Pool - OPS</v>
      </c>
      <c r="G126" s="11">
        <v>15035</v>
      </c>
      <c r="H126" s="11">
        <v>0</v>
      </c>
      <c r="I126" s="11">
        <v>15035</v>
      </c>
      <c r="J126" s="4">
        <v>12887.42</v>
      </c>
      <c r="K126" s="4">
        <v>0</v>
      </c>
      <c r="L126" s="5">
        <v>0</v>
      </c>
      <c r="M126" s="11">
        <v>12887.42</v>
      </c>
      <c r="N126" s="4">
        <v>2147.58</v>
      </c>
      <c r="O126" s="3">
        <v>0.14283899999999999</v>
      </c>
      <c r="P126">
        <v>2022</v>
      </c>
    </row>
    <row r="127" spans="1:16" x14ac:dyDescent="0.2">
      <c r="A127" s="2" t="s">
        <v>96</v>
      </c>
      <c r="B127" s="2" t="s">
        <v>510</v>
      </c>
      <c r="C127" s="2" t="s">
        <v>160</v>
      </c>
      <c r="D127" s="2" t="s">
        <v>159</v>
      </c>
      <c r="E127" s="2" t="s">
        <v>167</v>
      </c>
      <c r="F127" s="2" t="str">
        <f t="shared" si="1"/>
        <v>TAG001490 FAU Master Account Set: Budget Pool - Salaries &amp; Benefits (AMP, SP, Faculty)</v>
      </c>
      <c r="G127" s="11">
        <v>66249.600000000006</v>
      </c>
      <c r="H127" s="11">
        <v>0</v>
      </c>
      <c r="I127" s="11">
        <v>66249.600000000006</v>
      </c>
      <c r="J127" s="4">
        <v>61753.41</v>
      </c>
      <c r="K127" s="4">
        <v>0</v>
      </c>
      <c r="L127" s="5">
        <v>0</v>
      </c>
      <c r="M127" s="11">
        <v>61753.41</v>
      </c>
      <c r="N127" s="4">
        <v>4496.1899999999996</v>
      </c>
      <c r="O127" s="3">
        <v>6.7866999999999997E-2</v>
      </c>
      <c r="P127">
        <v>2022</v>
      </c>
    </row>
    <row r="128" spans="1:16" x14ac:dyDescent="0.2">
      <c r="A128" s="2" t="s">
        <v>49</v>
      </c>
      <c r="B128" s="2" t="s">
        <v>16</v>
      </c>
      <c r="C128" s="2" t="s">
        <v>160</v>
      </c>
      <c r="D128" s="2" t="s">
        <v>159</v>
      </c>
      <c r="E128" s="2" t="s">
        <v>163</v>
      </c>
      <c r="F128" s="2" t="str">
        <f t="shared" si="1"/>
        <v>TAG001492 FAU Master Account Set: Budget Pool - Expense</v>
      </c>
      <c r="G128" s="11">
        <v>5750</v>
      </c>
      <c r="H128" s="11">
        <v>0</v>
      </c>
      <c r="I128" s="11">
        <v>5750</v>
      </c>
      <c r="J128" s="4">
        <v>3262.19</v>
      </c>
      <c r="K128" s="4">
        <v>0</v>
      </c>
      <c r="L128" s="5">
        <v>0</v>
      </c>
      <c r="M128" s="11">
        <v>3262.19</v>
      </c>
      <c r="N128" s="4">
        <v>2487.81</v>
      </c>
      <c r="O128" s="3">
        <v>0.43266300000000002</v>
      </c>
      <c r="P128">
        <v>2022</v>
      </c>
    </row>
    <row r="129" spans="1:16" x14ac:dyDescent="0.2">
      <c r="A129" s="2" t="s">
        <v>49</v>
      </c>
      <c r="B129" s="2" t="s">
        <v>16</v>
      </c>
      <c r="C129" s="2" t="s">
        <v>160</v>
      </c>
      <c r="D129" s="2" t="s">
        <v>159</v>
      </c>
      <c r="E129" s="2" t="s">
        <v>162</v>
      </c>
      <c r="F129" s="2" t="str">
        <f t="shared" si="1"/>
        <v>TAG001492 FAU Master Account Set: Budget Pool - INTRA-Fund Transfers Out</v>
      </c>
      <c r="G129" s="11">
        <v>6086.81</v>
      </c>
      <c r="H129" s="11">
        <v>-84</v>
      </c>
      <c r="I129" s="11">
        <v>6002.81</v>
      </c>
      <c r="J129" s="4">
        <v>5661.06</v>
      </c>
      <c r="K129" s="4">
        <v>0</v>
      </c>
      <c r="L129" s="5">
        <v>0</v>
      </c>
      <c r="M129" s="11">
        <v>5661.06</v>
      </c>
      <c r="N129" s="4">
        <v>341.75</v>
      </c>
      <c r="O129" s="3">
        <v>5.6932000000000003E-2</v>
      </c>
      <c r="P129">
        <v>2022</v>
      </c>
    </row>
    <row r="130" spans="1:16" x14ac:dyDescent="0.2">
      <c r="A130" s="2" t="s">
        <v>49</v>
      </c>
      <c r="B130" s="2" t="s">
        <v>16</v>
      </c>
      <c r="C130" s="2" t="s">
        <v>160</v>
      </c>
      <c r="D130" s="2" t="s">
        <v>159</v>
      </c>
      <c r="E130" s="2" t="s">
        <v>158</v>
      </c>
      <c r="F130" s="2" t="str">
        <f t="shared" ref="F130:F193" si="2">_xlfn.CONCAT(A130," ",E130)</f>
        <v>TAG001492 FAU Master Account Set: Budget Pool - OPS</v>
      </c>
      <c r="G130" s="11">
        <v>6642</v>
      </c>
      <c r="H130" s="11">
        <v>-3000</v>
      </c>
      <c r="I130" s="11">
        <v>3642</v>
      </c>
      <c r="J130" s="4">
        <v>0</v>
      </c>
      <c r="K130" s="4">
        <v>0</v>
      </c>
      <c r="L130" s="5">
        <v>0</v>
      </c>
      <c r="M130" s="11">
        <v>0</v>
      </c>
      <c r="N130" s="4">
        <v>3642</v>
      </c>
      <c r="O130" s="3">
        <v>1</v>
      </c>
      <c r="P130">
        <v>2022</v>
      </c>
    </row>
    <row r="131" spans="1:16" x14ac:dyDescent="0.2">
      <c r="A131" s="2" t="s">
        <v>49</v>
      </c>
      <c r="B131" s="2" t="s">
        <v>16</v>
      </c>
      <c r="C131" s="2" t="s">
        <v>160</v>
      </c>
      <c r="D131" s="2" t="s">
        <v>159</v>
      </c>
      <c r="E131" s="2" t="s">
        <v>167</v>
      </c>
      <c r="F131" s="2" t="str">
        <f t="shared" si="2"/>
        <v>TAG001492 FAU Master Account Set: Budget Pool - Salaries &amp; Benefits (AMP, SP, Faculty)</v>
      </c>
      <c r="G131" s="11">
        <v>204993.99</v>
      </c>
      <c r="H131" s="11">
        <v>0</v>
      </c>
      <c r="I131" s="11">
        <v>204993.99</v>
      </c>
      <c r="J131" s="4">
        <v>198918.69</v>
      </c>
      <c r="K131" s="4">
        <v>0</v>
      </c>
      <c r="L131" s="5">
        <v>0</v>
      </c>
      <c r="M131" s="11">
        <v>198918.69</v>
      </c>
      <c r="N131" s="4">
        <v>6075.3</v>
      </c>
      <c r="O131" s="3">
        <v>2.9635999999999999E-2</v>
      </c>
      <c r="P131">
        <v>2022</v>
      </c>
    </row>
    <row r="132" spans="1:16" x14ac:dyDescent="0.2">
      <c r="A132" s="2" t="s">
        <v>50</v>
      </c>
      <c r="B132" s="2" t="s">
        <v>10</v>
      </c>
      <c r="C132" s="2" t="s">
        <v>160</v>
      </c>
      <c r="D132" s="2" t="s">
        <v>159</v>
      </c>
      <c r="E132" s="2" t="s">
        <v>163</v>
      </c>
      <c r="F132" s="2" t="str">
        <f t="shared" si="2"/>
        <v>TAG001493 FAU Master Account Set: Budget Pool - Expense</v>
      </c>
      <c r="G132" s="11">
        <v>39375</v>
      </c>
      <c r="H132" s="11">
        <v>-3706.42</v>
      </c>
      <c r="I132" s="11">
        <v>35668.58</v>
      </c>
      <c r="J132" s="4">
        <v>27855.119999999999</v>
      </c>
      <c r="K132" s="4">
        <v>0</v>
      </c>
      <c r="L132" s="5">
        <v>0</v>
      </c>
      <c r="M132" s="11">
        <v>27855.119999999999</v>
      </c>
      <c r="N132" s="4">
        <v>7813.46</v>
      </c>
      <c r="O132" s="3">
        <v>0.219057</v>
      </c>
      <c r="P132">
        <v>2022</v>
      </c>
    </row>
    <row r="133" spans="1:16" x14ac:dyDescent="0.2">
      <c r="A133" s="2" t="s">
        <v>50</v>
      </c>
      <c r="B133" s="2" t="s">
        <v>10</v>
      </c>
      <c r="C133" s="2" t="s">
        <v>160</v>
      </c>
      <c r="D133" s="2" t="s">
        <v>159</v>
      </c>
      <c r="E133" s="2" t="s">
        <v>162</v>
      </c>
      <c r="F133" s="2" t="str">
        <f t="shared" si="2"/>
        <v>TAG001493 FAU Master Account Set: Budget Pool - INTRA-Fund Transfers Out</v>
      </c>
      <c r="G133" s="11">
        <v>1525.86</v>
      </c>
      <c r="H133" s="11">
        <v>0</v>
      </c>
      <c r="I133" s="11">
        <v>1525.86</v>
      </c>
      <c r="J133" s="4">
        <v>1164.4100000000001</v>
      </c>
      <c r="K133" s="4">
        <v>0</v>
      </c>
      <c r="L133" s="5">
        <v>0</v>
      </c>
      <c r="M133" s="11">
        <v>1164.4100000000001</v>
      </c>
      <c r="N133" s="4">
        <v>361.45</v>
      </c>
      <c r="O133" s="3">
        <v>0.23688300000000001</v>
      </c>
      <c r="P133">
        <v>2022</v>
      </c>
    </row>
    <row r="134" spans="1:16" x14ac:dyDescent="0.2">
      <c r="A134" s="2" t="s">
        <v>50</v>
      </c>
      <c r="B134" s="2" t="s">
        <v>10</v>
      </c>
      <c r="C134" s="2" t="s">
        <v>160</v>
      </c>
      <c r="D134" s="2" t="s">
        <v>159</v>
      </c>
      <c r="E134" s="2" t="s">
        <v>158</v>
      </c>
      <c r="F134" s="2" t="str">
        <f t="shared" si="2"/>
        <v>TAG001493 FAU Master Account Set: Budget Pool - OPS</v>
      </c>
      <c r="G134" s="11">
        <v>15120</v>
      </c>
      <c r="H134" s="11">
        <v>3706.42</v>
      </c>
      <c r="I134" s="11">
        <v>18826.419999999998</v>
      </c>
      <c r="J134" s="4">
        <v>13731.06</v>
      </c>
      <c r="K134" s="4">
        <v>0</v>
      </c>
      <c r="L134" s="5">
        <v>0</v>
      </c>
      <c r="M134" s="11">
        <v>13731.06</v>
      </c>
      <c r="N134" s="4">
        <v>5095.3599999999997</v>
      </c>
      <c r="O134" s="3">
        <v>0.27064899999999997</v>
      </c>
      <c r="P134">
        <v>2022</v>
      </c>
    </row>
    <row r="135" spans="1:16" x14ac:dyDescent="0.2">
      <c r="A135" s="2" t="s">
        <v>51</v>
      </c>
      <c r="B135" s="2" t="s">
        <v>509</v>
      </c>
      <c r="C135" s="2" t="s">
        <v>160</v>
      </c>
      <c r="D135" s="2" t="s">
        <v>159</v>
      </c>
      <c r="E135" s="2" t="s">
        <v>163</v>
      </c>
      <c r="F135" s="2" t="str">
        <f t="shared" si="2"/>
        <v>TAG001494 FAU Master Account Set: Budget Pool - Expense</v>
      </c>
      <c r="G135" s="11">
        <v>28000</v>
      </c>
      <c r="H135" s="11">
        <v>0</v>
      </c>
      <c r="I135" s="11">
        <v>28000</v>
      </c>
      <c r="J135" s="4">
        <v>12708.19</v>
      </c>
      <c r="K135" s="4">
        <v>0</v>
      </c>
      <c r="L135" s="5">
        <v>0</v>
      </c>
      <c r="M135" s="11">
        <v>12708.19</v>
      </c>
      <c r="N135" s="4">
        <v>15291.81</v>
      </c>
      <c r="O135" s="3">
        <v>0.54613599999999995</v>
      </c>
      <c r="P135">
        <v>2022</v>
      </c>
    </row>
    <row r="136" spans="1:16" x14ac:dyDescent="0.2">
      <c r="A136" s="2" t="s">
        <v>51</v>
      </c>
      <c r="B136" s="2" t="s">
        <v>509</v>
      </c>
      <c r="C136" s="2" t="s">
        <v>160</v>
      </c>
      <c r="D136" s="2" t="s">
        <v>159</v>
      </c>
      <c r="E136" s="2" t="s">
        <v>162</v>
      </c>
      <c r="F136" s="2" t="str">
        <f t="shared" si="2"/>
        <v>TAG001494 FAU Master Account Set: Budget Pool - INTRA-Fund Transfers Out</v>
      </c>
      <c r="G136" s="11">
        <v>784</v>
      </c>
      <c r="H136" s="11">
        <v>0</v>
      </c>
      <c r="I136" s="11">
        <v>784</v>
      </c>
      <c r="J136" s="4">
        <v>355.83</v>
      </c>
      <c r="K136" s="4">
        <v>0</v>
      </c>
      <c r="L136" s="5">
        <v>0</v>
      </c>
      <c r="M136" s="11">
        <v>355.83</v>
      </c>
      <c r="N136" s="4">
        <v>428.17</v>
      </c>
      <c r="O136" s="3">
        <v>0.54613500000000004</v>
      </c>
      <c r="P136">
        <v>2022</v>
      </c>
    </row>
    <row r="137" spans="1:16" x14ac:dyDescent="0.2">
      <c r="A137" s="2" t="s">
        <v>53</v>
      </c>
      <c r="B137" s="2" t="s">
        <v>508</v>
      </c>
      <c r="C137" s="2" t="s">
        <v>160</v>
      </c>
      <c r="D137" s="2" t="s">
        <v>159</v>
      </c>
      <c r="E137" s="2" t="s">
        <v>163</v>
      </c>
      <c r="F137" s="2" t="str">
        <f t="shared" si="2"/>
        <v>TAG001495 FAU Master Account Set: Budget Pool - Expense</v>
      </c>
      <c r="G137" s="11">
        <v>184486</v>
      </c>
      <c r="H137" s="11">
        <v>-19000</v>
      </c>
      <c r="I137" s="11">
        <v>165486</v>
      </c>
      <c r="J137" s="4">
        <v>102088.42</v>
      </c>
      <c r="K137" s="4">
        <v>0</v>
      </c>
      <c r="L137" s="5">
        <v>1172.68</v>
      </c>
      <c r="M137" s="11">
        <v>103261.1</v>
      </c>
      <c r="N137" s="4">
        <v>62224.9</v>
      </c>
      <c r="O137" s="3">
        <v>0.37601299999999999</v>
      </c>
      <c r="P137">
        <v>2022</v>
      </c>
    </row>
    <row r="138" spans="1:16" x14ac:dyDescent="0.2">
      <c r="A138" s="2" t="s">
        <v>53</v>
      </c>
      <c r="B138" s="2" t="s">
        <v>508</v>
      </c>
      <c r="C138" s="2" t="s">
        <v>160</v>
      </c>
      <c r="D138" s="2" t="s">
        <v>159</v>
      </c>
      <c r="E138" s="2" t="s">
        <v>162</v>
      </c>
      <c r="F138" s="2" t="str">
        <f t="shared" si="2"/>
        <v>TAG001495 FAU Master Account Set: Budget Pool - INTRA-Fund Transfers Out</v>
      </c>
      <c r="G138" s="11">
        <v>6237.7</v>
      </c>
      <c r="H138" s="11">
        <v>-812</v>
      </c>
      <c r="I138" s="11">
        <v>5425.7</v>
      </c>
      <c r="J138" s="4">
        <v>3511.68</v>
      </c>
      <c r="K138" s="4">
        <v>0</v>
      </c>
      <c r="L138" s="5">
        <v>0</v>
      </c>
      <c r="M138" s="11">
        <v>3511.68</v>
      </c>
      <c r="N138" s="4">
        <v>1914.02</v>
      </c>
      <c r="O138" s="3">
        <v>0.352769</v>
      </c>
      <c r="P138">
        <v>2022</v>
      </c>
    </row>
    <row r="139" spans="1:16" x14ac:dyDescent="0.2">
      <c r="A139" s="2" t="s">
        <v>53</v>
      </c>
      <c r="B139" s="2" t="s">
        <v>508</v>
      </c>
      <c r="C139" s="2" t="s">
        <v>160</v>
      </c>
      <c r="D139" s="2" t="s">
        <v>159</v>
      </c>
      <c r="E139" s="2" t="s">
        <v>158</v>
      </c>
      <c r="F139" s="2" t="str">
        <f t="shared" si="2"/>
        <v>TAG001495 FAU Master Account Set: Budget Pool - OPS</v>
      </c>
      <c r="G139" s="11">
        <v>38289</v>
      </c>
      <c r="H139" s="11">
        <v>-10000</v>
      </c>
      <c r="I139" s="11">
        <v>28289</v>
      </c>
      <c r="J139" s="4">
        <v>23328.84</v>
      </c>
      <c r="K139" s="4">
        <v>0</v>
      </c>
      <c r="L139" s="5">
        <v>0</v>
      </c>
      <c r="M139" s="11">
        <v>23328.84</v>
      </c>
      <c r="N139" s="4">
        <v>4960.16</v>
      </c>
      <c r="O139" s="3">
        <v>0.17533899999999999</v>
      </c>
      <c r="P139">
        <v>2022</v>
      </c>
    </row>
    <row r="140" spans="1:16" x14ac:dyDescent="0.2">
      <c r="A140" s="2" t="s">
        <v>31</v>
      </c>
      <c r="B140" s="2" t="s">
        <v>14</v>
      </c>
      <c r="C140" s="2" t="s">
        <v>160</v>
      </c>
      <c r="D140" s="2" t="s">
        <v>159</v>
      </c>
      <c r="E140" s="2" t="s">
        <v>163</v>
      </c>
      <c r="F140" s="2" t="str">
        <f t="shared" si="2"/>
        <v>TAG001496 FAU Master Account Set: Budget Pool - Expense</v>
      </c>
      <c r="G140" s="11">
        <v>176000</v>
      </c>
      <c r="H140" s="11">
        <v>5107.01</v>
      </c>
      <c r="I140" s="11">
        <v>181107.01</v>
      </c>
      <c r="J140" s="4">
        <v>182209.28</v>
      </c>
      <c r="K140" s="4">
        <v>0</v>
      </c>
      <c r="L140" s="5">
        <v>0</v>
      </c>
      <c r="M140" s="11">
        <v>182209.28</v>
      </c>
      <c r="N140" s="4">
        <v>-1102.27</v>
      </c>
      <c r="O140" s="3">
        <v>-6.0860000000000003E-3</v>
      </c>
      <c r="P140">
        <v>2022</v>
      </c>
    </row>
    <row r="141" spans="1:16" x14ac:dyDescent="0.2">
      <c r="A141" s="2" t="s">
        <v>31</v>
      </c>
      <c r="B141" s="2" t="s">
        <v>14</v>
      </c>
      <c r="C141" s="2" t="s">
        <v>160</v>
      </c>
      <c r="D141" s="2" t="s">
        <v>159</v>
      </c>
      <c r="E141" s="2" t="s">
        <v>162</v>
      </c>
      <c r="F141" s="2" t="str">
        <f t="shared" si="2"/>
        <v>TAG001496 FAU Master Account Set: Budget Pool - INTRA-Fund Transfers Out</v>
      </c>
      <c r="G141" s="11">
        <v>6211.13</v>
      </c>
      <c r="H141" s="11">
        <v>-812</v>
      </c>
      <c r="I141" s="11">
        <v>5399.13</v>
      </c>
      <c r="J141" s="4">
        <v>5423.81</v>
      </c>
      <c r="K141" s="4">
        <v>0</v>
      </c>
      <c r="L141" s="5">
        <v>0</v>
      </c>
      <c r="M141" s="11">
        <v>5423.81</v>
      </c>
      <c r="N141" s="4">
        <v>-24.68</v>
      </c>
      <c r="O141" s="3">
        <v>-4.5710000000000004E-3</v>
      </c>
      <c r="P141">
        <v>2022</v>
      </c>
    </row>
    <row r="142" spans="1:16" x14ac:dyDescent="0.2">
      <c r="A142" s="2" t="s">
        <v>31</v>
      </c>
      <c r="B142" s="2" t="s">
        <v>14</v>
      </c>
      <c r="C142" s="2" t="s">
        <v>160</v>
      </c>
      <c r="D142" s="2" t="s">
        <v>159</v>
      </c>
      <c r="E142" s="2" t="s">
        <v>158</v>
      </c>
      <c r="F142" s="2" t="str">
        <f t="shared" si="2"/>
        <v>TAG001496 FAU Master Account Set: Budget Pool - OPS</v>
      </c>
      <c r="G142" s="11">
        <v>45826</v>
      </c>
      <c r="H142" s="11">
        <v>-34107.01</v>
      </c>
      <c r="I142" s="11">
        <v>11718.99</v>
      </c>
      <c r="J142" s="4">
        <v>11498.19</v>
      </c>
      <c r="K142" s="4">
        <v>0</v>
      </c>
      <c r="L142" s="5">
        <v>0</v>
      </c>
      <c r="M142" s="11">
        <v>11498.19</v>
      </c>
      <c r="N142" s="4">
        <v>220.8</v>
      </c>
      <c r="O142" s="3">
        <v>1.8841E-2</v>
      </c>
      <c r="P142">
        <v>2022</v>
      </c>
    </row>
    <row r="143" spans="1:16" x14ac:dyDescent="0.2">
      <c r="A143" s="2" t="s">
        <v>55</v>
      </c>
      <c r="B143" s="2" t="s">
        <v>18</v>
      </c>
      <c r="C143" s="2" t="s">
        <v>160</v>
      </c>
      <c r="D143" s="2" t="s">
        <v>159</v>
      </c>
      <c r="E143" s="2" t="s">
        <v>163</v>
      </c>
      <c r="F143" s="2" t="str">
        <f t="shared" si="2"/>
        <v>TAG001498 FAU Master Account Set: Budget Pool - Expense</v>
      </c>
      <c r="G143" s="11">
        <v>13800</v>
      </c>
      <c r="H143" s="11">
        <v>0</v>
      </c>
      <c r="I143" s="11">
        <v>13800</v>
      </c>
      <c r="J143" s="4">
        <v>11331.44</v>
      </c>
      <c r="K143" s="4">
        <v>0</v>
      </c>
      <c r="L143" s="5">
        <v>0</v>
      </c>
      <c r="M143" s="11">
        <v>11331.44</v>
      </c>
      <c r="N143" s="4">
        <v>2468.56</v>
      </c>
      <c r="O143" s="3">
        <v>0.17888100000000001</v>
      </c>
      <c r="P143">
        <v>2022</v>
      </c>
    </row>
    <row r="144" spans="1:16" x14ac:dyDescent="0.2">
      <c r="A144" s="2" t="s">
        <v>55</v>
      </c>
      <c r="B144" s="2" t="s">
        <v>18</v>
      </c>
      <c r="C144" s="2" t="s">
        <v>160</v>
      </c>
      <c r="D144" s="2" t="s">
        <v>159</v>
      </c>
      <c r="E144" s="2" t="s">
        <v>162</v>
      </c>
      <c r="F144" s="2" t="str">
        <f t="shared" si="2"/>
        <v>TAG001498 FAU Master Account Set: Budget Pool - INTRA-Fund Transfers Out</v>
      </c>
      <c r="G144" s="11">
        <v>2241.39</v>
      </c>
      <c r="H144" s="11">
        <v>0</v>
      </c>
      <c r="I144" s="11">
        <v>2241.39</v>
      </c>
      <c r="J144" s="4">
        <v>1546.74</v>
      </c>
      <c r="K144" s="4">
        <v>0</v>
      </c>
      <c r="L144" s="5">
        <v>0</v>
      </c>
      <c r="M144" s="11">
        <v>1546.74</v>
      </c>
      <c r="N144" s="4">
        <v>694.65</v>
      </c>
      <c r="O144" s="3">
        <v>0.309919</v>
      </c>
      <c r="P144">
        <v>2022</v>
      </c>
    </row>
    <row r="145" spans="1:16" x14ac:dyDescent="0.2">
      <c r="A145" s="2" t="s">
        <v>55</v>
      </c>
      <c r="B145" s="2" t="s">
        <v>18</v>
      </c>
      <c r="C145" s="2" t="s">
        <v>160</v>
      </c>
      <c r="D145" s="2" t="s">
        <v>159</v>
      </c>
      <c r="E145" s="2" t="s">
        <v>167</v>
      </c>
      <c r="F145" s="2" t="str">
        <f t="shared" si="2"/>
        <v>TAG001498 FAU Master Account Set: Budget Pool - Salaries &amp; Benefits (AMP, SP, Faculty)</v>
      </c>
      <c r="G145" s="11">
        <v>66249.600000000006</v>
      </c>
      <c r="H145" s="11">
        <v>0</v>
      </c>
      <c r="I145" s="11">
        <v>66249.600000000006</v>
      </c>
      <c r="J145" s="4">
        <v>43909.14</v>
      </c>
      <c r="K145" s="4">
        <v>0</v>
      </c>
      <c r="L145" s="5">
        <v>0</v>
      </c>
      <c r="M145" s="11">
        <v>43909.14</v>
      </c>
      <c r="N145" s="4">
        <v>22340.46</v>
      </c>
      <c r="O145" s="3">
        <v>0.33721699999999999</v>
      </c>
      <c r="P145">
        <v>2022</v>
      </c>
    </row>
    <row r="146" spans="1:16" x14ac:dyDescent="0.2">
      <c r="A146" s="2" t="s">
        <v>56</v>
      </c>
      <c r="B146" s="2" t="s">
        <v>507</v>
      </c>
      <c r="C146" s="2" t="s">
        <v>160</v>
      </c>
      <c r="D146" s="2" t="s">
        <v>159</v>
      </c>
      <c r="E146" s="2" t="s">
        <v>163</v>
      </c>
      <c r="F146" s="2" t="str">
        <f t="shared" si="2"/>
        <v>TAG001499 FAU Master Account Set: Budget Pool - Expense</v>
      </c>
      <c r="G146" s="11">
        <v>13950</v>
      </c>
      <c r="H146" s="11">
        <v>0</v>
      </c>
      <c r="I146" s="11">
        <v>13950</v>
      </c>
      <c r="J146" s="4">
        <v>10280.58</v>
      </c>
      <c r="K146" s="4">
        <v>0</v>
      </c>
      <c r="L146" s="5">
        <v>0</v>
      </c>
      <c r="M146" s="11">
        <v>10280.58</v>
      </c>
      <c r="N146" s="4">
        <v>3669.42</v>
      </c>
      <c r="O146" s="3">
        <v>0.26304100000000002</v>
      </c>
      <c r="P146">
        <v>2022</v>
      </c>
    </row>
    <row r="147" spans="1:16" x14ac:dyDescent="0.2">
      <c r="A147" s="2" t="s">
        <v>56</v>
      </c>
      <c r="B147" s="2" t="s">
        <v>507</v>
      </c>
      <c r="C147" s="2" t="s">
        <v>160</v>
      </c>
      <c r="D147" s="2" t="s">
        <v>159</v>
      </c>
      <c r="E147" s="2" t="s">
        <v>162</v>
      </c>
      <c r="F147" s="2" t="str">
        <f t="shared" si="2"/>
        <v>TAG001499 FAU Master Account Set: Budget Pool - INTRA-Fund Transfers Out</v>
      </c>
      <c r="G147" s="11">
        <v>390.6</v>
      </c>
      <c r="H147" s="11">
        <v>0</v>
      </c>
      <c r="I147" s="11">
        <v>390.6</v>
      </c>
      <c r="J147" s="4">
        <v>287.86</v>
      </c>
      <c r="K147" s="4">
        <v>0</v>
      </c>
      <c r="L147" s="5">
        <v>0</v>
      </c>
      <c r="M147" s="11">
        <v>287.86</v>
      </c>
      <c r="N147" s="4">
        <v>102.74</v>
      </c>
      <c r="O147" s="3">
        <v>0.26303100000000001</v>
      </c>
      <c r="P147">
        <v>2022</v>
      </c>
    </row>
    <row r="148" spans="1:16" x14ac:dyDescent="0.2">
      <c r="A148" s="2" t="s">
        <v>58</v>
      </c>
      <c r="B148" s="2" t="s">
        <v>506</v>
      </c>
      <c r="C148" s="2" t="s">
        <v>160</v>
      </c>
      <c r="D148" s="2" t="s">
        <v>159</v>
      </c>
      <c r="E148" s="2" t="s">
        <v>163</v>
      </c>
      <c r="F148" s="2" t="str">
        <f t="shared" si="2"/>
        <v>TAG001500 FAU Master Account Set: Budget Pool - Expense</v>
      </c>
      <c r="G148" s="11">
        <v>20298</v>
      </c>
      <c r="H148" s="11">
        <v>0</v>
      </c>
      <c r="I148" s="11">
        <v>20298</v>
      </c>
      <c r="J148" s="4">
        <v>15673.52</v>
      </c>
      <c r="K148" s="4">
        <v>0</v>
      </c>
      <c r="L148" s="5">
        <v>0</v>
      </c>
      <c r="M148" s="11">
        <v>15673.52</v>
      </c>
      <c r="N148" s="4">
        <v>4624.4799999999996</v>
      </c>
      <c r="O148" s="3">
        <v>0.227829</v>
      </c>
      <c r="P148">
        <v>2022</v>
      </c>
    </row>
    <row r="149" spans="1:16" x14ac:dyDescent="0.2">
      <c r="A149" s="2" t="s">
        <v>58</v>
      </c>
      <c r="B149" s="2" t="s">
        <v>506</v>
      </c>
      <c r="C149" s="2" t="s">
        <v>160</v>
      </c>
      <c r="D149" s="2" t="s">
        <v>159</v>
      </c>
      <c r="E149" s="2" t="s">
        <v>162</v>
      </c>
      <c r="F149" s="2" t="str">
        <f t="shared" si="2"/>
        <v>TAG001500 FAU Master Account Set: Budget Pool - INTRA-Fund Transfers Out</v>
      </c>
      <c r="G149" s="11">
        <v>4858.0200000000004</v>
      </c>
      <c r="H149" s="11">
        <v>0</v>
      </c>
      <c r="I149" s="11">
        <v>4858.0200000000004</v>
      </c>
      <c r="J149" s="4">
        <v>4677.6400000000003</v>
      </c>
      <c r="K149" s="4">
        <v>0</v>
      </c>
      <c r="L149" s="5">
        <v>0</v>
      </c>
      <c r="M149" s="11">
        <v>4677.6400000000003</v>
      </c>
      <c r="N149" s="4">
        <v>180.38</v>
      </c>
      <c r="O149" s="3">
        <v>3.7130000000000003E-2</v>
      </c>
      <c r="P149">
        <v>2022</v>
      </c>
    </row>
    <row r="150" spans="1:16" x14ac:dyDescent="0.2">
      <c r="A150" s="2" t="s">
        <v>58</v>
      </c>
      <c r="B150" s="2" t="s">
        <v>506</v>
      </c>
      <c r="C150" s="2" t="s">
        <v>160</v>
      </c>
      <c r="D150" s="2" t="s">
        <v>159</v>
      </c>
      <c r="E150" s="2" t="s">
        <v>158</v>
      </c>
      <c r="F150" s="2" t="str">
        <f t="shared" si="2"/>
        <v>TAG001500 FAU Master Account Set: Budget Pool - OPS</v>
      </c>
      <c r="G150" s="11">
        <v>6900</v>
      </c>
      <c r="H150" s="11">
        <v>0</v>
      </c>
      <c r="I150" s="11">
        <v>6900</v>
      </c>
      <c r="J150" s="4">
        <v>5955.78</v>
      </c>
      <c r="K150" s="4">
        <v>0</v>
      </c>
      <c r="L150" s="5">
        <v>0</v>
      </c>
      <c r="M150" s="11">
        <v>5955.78</v>
      </c>
      <c r="N150" s="4">
        <v>944.22</v>
      </c>
      <c r="O150" s="3">
        <v>0.13684299999999999</v>
      </c>
      <c r="P150">
        <v>2022</v>
      </c>
    </row>
    <row r="151" spans="1:16" x14ac:dyDescent="0.2">
      <c r="A151" s="2" t="s">
        <v>58</v>
      </c>
      <c r="B151" s="2" t="s">
        <v>506</v>
      </c>
      <c r="C151" s="2" t="s">
        <v>160</v>
      </c>
      <c r="D151" s="2" t="s">
        <v>159</v>
      </c>
      <c r="E151" s="2" t="s">
        <v>167</v>
      </c>
      <c r="F151" s="2" t="str">
        <f t="shared" si="2"/>
        <v>TAG001500 FAU Master Account Set: Budget Pool - Salaries &amp; Benefits (AMP, SP, Faculty)</v>
      </c>
      <c r="G151" s="11">
        <v>146302.73000000001</v>
      </c>
      <c r="H151" s="11">
        <v>0</v>
      </c>
      <c r="I151" s="11">
        <v>146302.73000000001</v>
      </c>
      <c r="J151" s="4">
        <v>145429.96</v>
      </c>
      <c r="K151" s="4">
        <v>0</v>
      </c>
      <c r="L151" s="5">
        <v>0</v>
      </c>
      <c r="M151" s="11">
        <v>145429.96</v>
      </c>
      <c r="N151" s="4">
        <v>872.77</v>
      </c>
      <c r="O151" s="3">
        <v>5.9659999999999999E-3</v>
      </c>
      <c r="P151">
        <v>2022</v>
      </c>
    </row>
    <row r="152" spans="1:16" x14ac:dyDescent="0.2">
      <c r="A152" s="2" t="s">
        <v>59</v>
      </c>
      <c r="B152" s="2" t="s">
        <v>344</v>
      </c>
      <c r="C152" s="2" t="s">
        <v>160</v>
      </c>
      <c r="D152" s="2" t="s">
        <v>159</v>
      </c>
      <c r="E152" s="2" t="s">
        <v>163</v>
      </c>
      <c r="F152" s="2" t="str">
        <f t="shared" si="2"/>
        <v>TAG001501 FAU Master Account Set: Budget Pool - Expense</v>
      </c>
      <c r="G152" s="11">
        <v>5500</v>
      </c>
      <c r="H152" s="11">
        <v>0</v>
      </c>
      <c r="I152" s="11">
        <v>5500</v>
      </c>
      <c r="J152" s="4">
        <v>5220</v>
      </c>
      <c r="K152" s="4">
        <v>0</v>
      </c>
      <c r="L152" s="5">
        <v>0</v>
      </c>
      <c r="M152" s="11">
        <v>5220</v>
      </c>
      <c r="N152" s="4">
        <v>280</v>
      </c>
      <c r="O152" s="3">
        <v>5.0909000000000003E-2</v>
      </c>
      <c r="P152">
        <v>2022</v>
      </c>
    </row>
    <row r="153" spans="1:16" x14ac:dyDescent="0.2">
      <c r="A153" s="2" t="s">
        <v>59</v>
      </c>
      <c r="B153" s="2" t="s">
        <v>344</v>
      </c>
      <c r="C153" s="2" t="s">
        <v>160</v>
      </c>
      <c r="D153" s="2" t="s">
        <v>159</v>
      </c>
      <c r="E153" s="2" t="s">
        <v>162</v>
      </c>
      <c r="F153" s="2" t="str">
        <f t="shared" si="2"/>
        <v>TAG001501 FAU Master Account Set: Budget Pool - INTRA-Fund Transfers Out</v>
      </c>
      <c r="G153" s="11">
        <v>154</v>
      </c>
      <c r="H153" s="11">
        <v>0</v>
      </c>
      <c r="I153" s="11">
        <v>154</v>
      </c>
      <c r="J153" s="4">
        <v>146.16</v>
      </c>
      <c r="K153" s="4">
        <v>0</v>
      </c>
      <c r="L153" s="5">
        <v>0</v>
      </c>
      <c r="M153" s="11">
        <v>146.16</v>
      </c>
      <c r="N153" s="4">
        <v>7.84</v>
      </c>
      <c r="O153" s="3">
        <v>5.0909000000000003E-2</v>
      </c>
      <c r="P153">
        <v>2022</v>
      </c>
    </row>
    <row r="154" spans="1:16" x14ac:dyDescent="0.2">
      <c r="A154" s="2" t="s">
        <v>60</v>
      </c>
      <c r="B154" s="2" t="s">
        <v>8</v>
      </c>
      <c r="C154" s="2" t="s">
        <v>160</v>
      </c>
      <c r="D154" s="2" t="s">
        <v>159</v>
      </c>
      <c r="E154" s="2" t="s">
        <v>163</v>
      </c>
      <c r="F154" s="2" t="str">
        <f t="shared" si="2"/>
        <v>TAG001502 FAU Master Account Set: Budget Pool - Expense</v>
      </c>
      <c r="G154" s="11">
        <v>48500</v>
      </c>
      <c r="H154" s="11">
        <v>0</v>
      </c>
      <c r="I154" s="11">
        <v>48500</v>
      </c>
      <c r="J154" s="4">
        <v>41085.050000000003</v>
      </c>
      <c r="K154" s="4">
        <v>0</v>
      </c>
      <c r="L154" s="5">
        <v>0</v>
      </c>
      <c r="M154" s="11">
        <v>41085.050000000003</v>
      </c>
      <c r="N154" s="4">
        <v>7414.95</v>
      </c>
      <c r="O154" s="3">
        <v>0.15288599999999999</v>
      </c>
      <c r="P154">
        <v>2022</v>
      </c>
    </row>
    <row r="155" spans="1:16" x14ac:dyDescent="0.2">
      <c r="A155" s="2" t="s">
        <v>60</v>
      </c>
      <c r="B155" s="2" t="s">
        <v>8</v>
      </c>
      <c r="C155" s="2" t="s">
        <v>160</v>
      </c>
      <c r="D155" s="2" t="s">
        <v>159</v>
      </c>
      <c r="E155" s="2" t="s">
        <v>162</v>
      </c>
      <c r="F155" s="2" t="str">
        <f t="shared" si="2"/>
        <v>TAG001502 FAU Master Account Set: Budget Pool - INTRA-Fund Transfers Out</v>
      </c>
      <c r="G155" s="11">
        <v>1358</v>
      </c>
      <c r="H155" s="11">
        <v>0</v>
      </c>
      <c r="I155" s="11">
        <v>1358</v>
      </c>
      <c r="J155" s="4">
        <v>1150.3800000000001</v>
      </c>
      <c r="K155" s="4">
        <v>0</v>
      </c>
      <c r="L155" s="5">
        <v>0</v>
      </c>
      <c r="M155" s="11">
        <v>1150.3800000000001</v>
      </c>
      <c r="N155" s="4">
        <v>207.62</v>
      </c>
      <c r="O155" s="3">
        <v>0.152887</v>
      </c>
      <c r="P155">
        <v>2022</v>
      </c>
    </row>
    <row r="156" spans="1:16" x14ac:dyDescent="0.2">
      <c r="A156" s="2" t="s">
        <v>61</v>
      </c>
      <c r="B156" s="2" t="s">
        <v>505</v>
      </c>
      <c r="C156" s="2" t="s">
        <v>160</v>
      </c>
      <c r="D156" s="2" t="s">
        <v>159</v>
      </c>
      <c r="E156" s="2" t="s">
        <v>163</v>
      </c>
      <c r="F156" s="2" t="str">
        <f t="shared" si="2"/>
        <v>TAG001503 FAU Master Account Set: Budget Pool - Expense</v>
      </c>
      <c r="G156" s="11">
        <v>30000</v>
      </c>
      <c r="H156" s="11">
        <v>0</v>
      </c>
      <c r="I156" s="11">
        <v>30000</v>
      </c>
      <c r="J156" s="4">
        <v>18402.22</v>
      </c>
      <c r="K156" s="4">
        <v>0</v>
      </c>
      <c r="L156" s="5">
        <v>0</v>
      </c>
      <c r="M156" s="11">
        <v>18402.22</v>
      </c>
      <c r="N156" s="4">
        <v>11597.78</v>
      </c>
      <c r="O156" s="3">
        <v>0.38659300000000002</v>
      </c>
      <c r="P156">
        <v>2022</v>
      </c>
    </row>
    <row r="157" spans="1:16" x14ac:dyDescent="0.2">
      <c r="A157" s="2" t="s">
        <v>61</v>
      </c>
      <c r="B157" s="2" t="s">
        <v>505</v>
      </c>
      <c r="C157" s="2" t="s">
        <v>160</v>
      </c>
      <c r="D157" s="2" t="s">
        <v>159</v>
      </c>
      <c r="E157" s="2" t="s">
        <v>162</v>
      </c>
      <c r="F157" s="2" t="str">
        <f t="shared" si="2"/>
        <v>TAG001503 FAU Master Account Set: Budget Pool - INTRA-Fund Transfers Out</v>
      </c>
      <c r="G157" s="11">
        <v>1853.04</v>
      </c>
      <c r="H157" s="11">
        <v>-364</v>
      </c>
      <c r="I157" s="11">
        <v>1489.04</v>
      </c>
      <c r="J157" s="4">
        <v>1029.02</v>
      </c>
      <c r="K157" s="4">
        <v>0</v>
      </c>
      <c r="L157" s="5">
        <v>0</v>
      </c>
      <c r="M157" s="11">
        <v>1029.02</v>
      </c>
      <c r="N157" s="4">
        <v>460.02</v>
      </c>
      <c r="O157" s="3">
        <v>0.30893700000000002</v>
      </c>
      <c r="P157">
        <v>2022</v>
      </c>
    </row>
    <row r="158" spans="1:16" x14ac:dyDescent="0.2">
      <c r="A158" s="2" t="s">
        <v>61</v>
      </c>
      <c r="B158" s="2" t="s">
        <v>505</v>
      </c>
      <c r="C158" s="2" t="s">
        <v>160</v>
      </c>
      <c r="D158" s="2" t="s">
        <v>159</v>
      </c>
      <c r="E158" s="2" t="s">
        <v>158</v>
      </c>
      <c r="F158" s="2" t="str">
        <f t="shared" si="2"/>
        <v>TAG001503 FAU Master Account Set: Budget Pool - OPS</v>
      </c>
      <c r="G158" s="11">
        <v>36180</v>
      </c>
      <c r="H158" s="11">
        <v>-13000</v>
      </c>
      <c r="I158" s="11">
        <v>23180</v>
      </c>
      <c r="J158" s="4">
        <v>18348.7</v>
      </c>
      <c r="K158" s="4">
        <v>0</v>
      </c>
      <c r="L158" s="5">
        <v>0</v>
      </c>
      <c r="M158" s="11">
        <v>18348.7</v>
      </c>
      <c r="N158" s="4">
        <v>4831.3</v>
      </c>
      <c r="O158" s="3">
        <v>0.208425</v>
      </c>
      <c r="P158">
        <v>2022</v>
      </c>
    </row>
    <row r="159" spans="1:16" x14ac:dyDescent="0.2">
      <c r="A159" s="2" t="s">
        <v>62</v>
      </c>
      <c r="B159" s="2" t="s">
        <v>504</v>
      </c>
      <c r="C159" s="2" t="s">
        <v>160</v>
      </c>
      <c r="D159" s="2" t="s">
        <v>159</v>
      </c>
      <c r="E159" s="2" t="s">
        <v>163</v>
      </c>
      <c r="F159" s="2" t="str">
        <f t="shared" si="2"/>
        <v>TAG001504 FAU Master Account Set: Budget Pool - Expense</v>
      </c>
      <c r="G159" s="11">
        <v>35000</v>
      </c>
      <c r="H159" s="11">
        <v>30656.93</v>
      </c>
      <c r="I159" s="11">
        <v>65656.929999999993</v>
      </c>
      <c r="J159" s="4">
        <v>15375.83</v>
      </c>
      <c r="K159" s="4">
        <v>0</v>
      </c>
      <c r="L159" s="5">
        <v>0</v>
      </c>
      <c r="M159" s="11">
        <v>15375.83</v>
      </c>
      <c r="N159" s="4">
        <v>50281.1</v>
      </c>
      <c r="O159" s="3">
        <v>0.76581600000000005</v>
      </c>
      <c r="P159">
        <v>2022</v>
      </c>
    </row>
    <row r="160" spans="1:16" x14ac:dyDescent="0.2">
      <c r="A160" s="2" t="s">
        <v>62</v>
      </c>
      <c r="B160" s="2" t="s">
        <v>504</v>
      </c>
      <c r="C160" s="2" t="s">
        <v>160</v>
      </c>
      <c r="D160" s="2" t="s">
        <v>159</v>
      </c>
      <c r="E160" s="2" t="s">
        <v>165</v>
      </c>
      <c r="F160" s="2" t="str">
        <f t="shared" si="2"/>
        <v>TAG001504 FAU Master Account Set: Budget Pool - INTER-Fund Transfers Out</v>
      </c>
      <c r="G160" s="11">
        <v>0</v>
      </c>
      <c r="H160" s="11">
        <v>0</v>
      </c>
      <c r="I160" s="11">
        <v>0</v>
      </c>
      <c r="J160" s="4">
        <v>36283.26</v>
      </c>
      <c r="K160" s="4">
        <v>0</v>
      </c>
      <c r="L160" s="5">
        <v>0</v>
      </c>
      <c r="M160" s="11">
        <v>36283.26</v>
      </c>
      <c r="N160" s="4">
        <v>-36283.26</v>
      </c>
      <c r="O160" s="3">
        <v>0</v>
      </c>
      <c r="P160">
        <v>2022</v>
      </c>
    </row>
    <row r="161" spans="1:16" x14ac:dyDescent="0.2">
      <c r="A161" s="2" t="s">
        <v>62</v>
      </c>
      <c r="B161" s="2" t="s">
        <v>504</v>
      </c>
      <c r="C161" s="2" t="s">
        <v>160</v>
      </c>
      <c r="D161" s="2" t="s">
        <v>159</v>
      </c>
      <c r="E161" s="2" t="s">
        <v>162</v>
      </c>
      <c r="F161" s="2" t="str">
        <f t="shared" si="2"/>
        <v>TAG001504 FAU Master Account Set: Budget Pool - INTRA-Fund Transfers Out</v>
      </c>
      <c r="G161" s="11">
        <v>980</v>
      </c>
      <c r="H161" s="11">
        <v>1052.4100000000001</v>
      </c>
      <c r="I161" s="11">
        <v>2032.41</v>
      </c>
      <c r="J161" s="4">
        <v>101830.52</v>
      </c>
      <c r="K161" s="4">
        <v>0</v>
      </c>
      <c r="L161" s="5">
        <v>0</v>
      </c>
      <c r="M161" s="11">
        <v>101830.52</v>
      </c>
      <c r="N161" s="4">
        <v>-99798.11</v>
      </c>
      <c r="O161" s="3">
        <v>-49.103335000000001</v>
      </c>
      <c r="P161">
        <v>2022</v>
      </c>
    </row>
    <row r="162" spans="1:16" x14ac:dyDescent="0.2">
      <c r="A162" s="2" t="s">
        <v>63</v>
      </c>
      <c r="B162" s="2" t="s">
        <v>503</v>
      </c>
      <c r="C162" s="2" t="s">
        <v>160</v>
      </c>
      <c r="D162" s="2" t="s">
        <v>159</v>
      </c>
      <c r="E162" s="2" t="s">
        <v>163</v>
      </c>
      <c r="F162" s="2" t="str">
        <f t="shared" si="2"/>
        <v>TAG001505 FAU Master Account Set: Budget Pool - Expense</v>
      </c>
      <c r="G162" s="11">
        <v>6468</v>
      </c>
      <c r="H162" s="11">
        <v>1321.29</v>
      </c>
      <c r="I162" s="11">
        <v>7789.29</v>
      </c>
      <c r="J162" s="4">
        <v>7721.71</v>
      </c>
      <c r="K162" s="4">
        <v>0</v>
      </c>
      <c r="L162" s="5">
        <v>0</v>
      </c>
      <c r="M162" s="11">
        <v>7721.71</v>
      </c>
      <c r="N162" s="4">
        <v>67.58</v>
      </c>
      <c r="O162" s="3">
        <v>8.6759999999999997E-3</v>
      </c>
      <c r="P162">
        <v>2022</v>
      </c>
    </row>
    <row r="163" spans="1:16" x14ac:dyDescent="0.2">
      <c r="A163" s="2" t="s">
        <v>63</v>
      </c>
      <c r="B163" s="2" t="s">
        <v>503</v>
      </c>
      <c r="C163" s="2" t="s">
        <v>160</v>
      </c>
      <c r="D163" s="2" t="s">
        <v>159</v>
      </c>
      <c r="E163" s="2" t="s">
        <v>162</v>
      </c>
      <c r="F163" s="2" t="str">
        <f t="shared" si="2"/>
        <v>TAG001505 FAU Master Account Set: Budget Pool - INTRA-Fund Transfers Out</v>
      </c>
      <c r="G163" s="11">
        <v>5604.37</v>
      </c>
      <c r="H163" s="11">
        <v>0</v>
      </c>
      <c r="I163" s="11">
        <v>5604.37</v>
      </c>
      <c r="J163" s="4">
        <v>5505.65</v>
      </c>
      <c r="K163" s="4">
        <v>0</v>
      </c>
      <c r="L163" s="5">
        <v>0</v>
      </c>
      <c r="M163" s="11">
        <v>5505.65</v>
      </c>
      <c r="N163" s="4">
        <v>98.72</v>
      </c>
      <c r="O163" s="3">
        <v>1.7614999999999999E-2</v>
      </c>
      <c r="P163">
        <v>2022</v>
      </c>
    </row>
    <row r="164" spans="1:16" x14ac:dyDescent="0.2">
      <c r="A164" s="2" t="s">
        <v>63</v>
      </c>
      <c r="B164" s="2" t="s">
        <v>503</v>
      </c>
      <c r="C164" s="2" t="s">
        <v>160</v>
      </c>
      <c r="D164" s="2" t="s">
        <v>159</v>
      </c>
      <c r="E164" s="2" t="s">
        <v>158</v>
      </c>
      <c r="F164" s="2" t="str">
        <f t="shared" si="2"/>
        <v>TAG001505 FAU Master Account Set: Budget Pool - OPS</v>
      </c>
      <c r="G164" s="11">
        <v>35000</v>
      </c>
      <c r="H164" s="11">
        <v>-2792.16</v>
      </c>
      <c r="I164" s="11">
        <v>32207.84</v>
      </c>
      <c r="J164" s="4">
        <v>28749.89</v>
      </c>
      <c r="K164" s="4">
        <v>0</v>
      </c>
      <c r="L164" s="5">
        <v>0</v>
      </c>
      <c r="M164" s="11">
        <v>28749.89</v>
      </c>
      <c r="N164" s="4">
        <v>3457.95</v>
      </c>
      <c r="O164" s="3">
        <v>0.107364</v>
      </c>
      <c r="P164">
        <v>2022</v>
      </c>
    </row>
    <row r="165" spans="1:16" x14ac:dyDescent="0.2">
      <c r="A165" s="2" t="s">
        <v>63</v>
      </c>
      <c r="B165" s="2" t="s">
        <v>503</v>
      </c>
      <c r="C165" s="2" t="s">
        <v>160</v>
      </c>
      <c r="D165" s="2" t="s">
        <v>159</v>
      </c>
      <c r="E165" s="2" t="s">
        <v>167</v>
      </c>
      <c r="F165" s="2" t="str">
        <f t="shared" si="2"/>
        <v>TAG001505 FAU Master Account Set: Budget Pool - Salaries &amp; Benefits (AMP, SP, Faculty)</v>
      </c>
      <c r="G165" s="11">
        <v>158688.01999999999</v>
      </c>
      <c r="H165" s="11">
        <v>1470.87</v>
      </c>
      <c r="I165" s="11">
        <v>160158.89000000001</v>
      </c>
      <c r="J165" s="4">
        <v>160158.89000000001</v>
      </c>
      <c r="K165" s="4">
        <v>0</v>
      </c>
      <c r="L165" s="5">
        <v>0</v>
      </c>
      <c r="M165" s="11">
        <v>160158.89000000001</v>
      </c>
      <c r="N165" s="4">
        <v>0</v>
      </c>
      <c r="O165" s="3">
        <v>0</v>
      </c>
      <c r="P165">
        <v>2022</v>
      </c>
    </row>
    <row r="166" spans="1:16" x14ac:dyDescent="0.2">
      <c r="A166" s="2" t="s">
        <v>65</v>
      </c>
      <c r="B166" s="2" t="s">
        <v>502</v>
      </c>
      <c r="C166" s="2" t="s">
        <v>160</v>
      </c>
      <c r="D166" s="2" t="s">
        <v>159</v>
      </c>
      <c r="E166" s="2" t="s">
        <v>163</v>
      </c>
      <c r="F166" s="2" t="str">
        <f t="shared" si="2"/>
        <v>TAG001506 FAU Master Account Set: Budget Pool - Expense</v>
      </c>
      <c r="G166" s="11">
        <v>3800</v>
      </c>
      <c r="H166" s="11">
        <v>680.16</v>
      </c>
      <c r="I166" s="11">
        <v>4480.16</v>
      </c>
      <c r="J166" s="4">
        <v>4525.41</v>
      </c>
      <c r="K166" s="4">
        <v>0</v>
      </c>
      <c r="L166" s="5">
        <v>0</v>
      </c>
      <c r="M166" s="11">
        <v>4525.41</v>
      </c>
      <c r="N166" s="4">
        <v>-45.25</v>
      </c>
      <c r="O166" s="3">
        <v>-1.01E-2</v>
      </c>
      <c r="P166">
        <v>2022</v>
      </c>
    </row>
    <row r="167" spans="1:16" x14ac:dyDescent="0.2">
      <c r="A167" s="2" t="s">
        <v>65</v>
      </c>
      <c r="B167" s="2" t="s">
        <v>502</v>
      </c>
      <c r="C167" s="2" t="s">
        <v>160</v>
      </c>
      <c r="D167" s="2" t="s">
        <v>159</v>
      </c>
      <c r="E167" s="2" t="s">
        <v>162</v>
      </c>
      <c r="F167" s="2" t="str">
        <f t="shared" si="2"/>
        <v>TAG001506 FAU Master Account Set: Budget Pool - INTRA-Fund Transfers Out</v>
      </c>
      <c r="G167" s="11">
        <v>587.72</v>
      </c>
      <c r="H167" s="11">
        <v>-140</v>
      </c>
      <c r="I167" s="11">
        <v>447.72</v>
      </c>
      <c r="J167" s="4">
        <v>334.38</v>
      </c>
      <c r="K167" s="4">
        <v>0</v>
      </c>
      <c r="L167" s="5">
        <v>0</v>
      </c>
      <c r="M167" s="11">
        <v>334.38</v>
      </c>
      <c r="N167" s="4">
        <v>113.34</v>
      </c>
      <c r="O167" s="3">
        <v>0.25314900000000001</v>
      </c>
      <c r="P167">
        <v>2022</v>
      </c>
    </row>
    <row r="168" spans="1:16" x14ac:dyDescent="0.2">
      <c r="A168" s="2" t="s">
        <v>65</v>
      </c>
      <c r="B168" s="2" t="s">
        <v>502</v>
      </c>
      <c r="C168" s="2" t="s">
        <v>160</v>
      </c>
      <c r="D168" s="2" t="s">
        <v>159</v>
      </c>
      <c r="E168" s="2" t="s">
        <v>158</v>
      </c>
      <c r="F168" s="2" t="str">
        <f t="shared" si="2"/>
        <v>TAG001506 FAU Master Account Set: Budget Pool - OPS</v>
      </c>
      <c r="G168" s="11">
        <v>17190</v>
      </c>
      <c r="H168" s="11">
        <v>-5680.16</v>
      </c>
      <c r="I168" s="11">
        <v>11509.84</v>
      </c>
      <c r="J168" s="4">
        <v>7416.65</v>
      </c>
      <c r="K168" s="4">
        <v>0</v>
      </c>
      <c r="L168" s="5">
        <v>0</v>
      </c>
      <c r="M168" s="11">
        <v>7416.65</v>
      </c>
      <c r="N168" s="4">
        <v>4093.19</v>
      </c>
      <c r="O168" s="3">
        <v>0.35562500000000002</v>
      </c>
      <c r="P168">
        <v>2022</v>
      </c>
    </row>
    <row r="169" spans="1:16" x14ac:dyDescent="0.2">
      <c r="A169" s="2" t="s">
        <v>66</v>
      </c>
      <c r="B169" s="2" t="s">
        <v>501</v>
      </c>
      <c r="C169" s="2" t="s">
        <v>160</v>
      </c>
      <c r="D169" s="2" t="s">
        <v>159</v>
      </c>
      <c r="E169" s="2" t="s">
        <v>163</v>
      </c>
      <c r="F169" s="2" t="str">
        <f t="shared" si="2"/>
        <v>TAG001507 FAU Master Account Set: Budget Pool - Expense</v>
      </c>
      <c r="G169" s="11">
        <v>950</v>
      </c>
      <c r="H169" s="11">
        <v>469.66</v>
      </c>
      <c r="I169" s="11">
        <v>1419.66</v>
      </c>
      <c r="J169" s="4">
        <v>1062.9000000000001</v>
      </c>
      <c r="K169" s="4">
        <v>0</v>
      </c>
      <c r="L169" s="5">
        <v>0</v>
      </c>
      <c r="M169" s="11">
        <v>1062.9000000000001</v>
      </c>
      <c r="N169" s="4">
        <v>356.76</v>
      </c>
      <c r="O169" s="3">
        <v>0.25130000000000002</v>
      </c>
      <c r="P169">
        <v>2022</v>
      </c>
    </row>
    <row r="170" spans="1:16" x14ac:dyDescent="0.2">
      <c r="A170" s="2" t="s">
        <v>66</v>
      </c>
      <c r="B170" s="2" t="s">
        <v>501</v>
      </c>
      <c r="C170" s="2" t="s">
        <v>160</v>
      </c>
      <c r="D170" s="2" t="s">
        <v>159</v>
      </c>
      <c r="E170" s="2" t="s">
        <v>162</v>
      </c>
      <c r="F170" s="2" t="str">
        <f t="shared" si="2"/>
        <v>TAG001507 FAU Master Account Set: Budget Pool - INTRA-Fund Transfers Out</v>
      </c>
      <c r="G170" s="11">
        <v>178.3</v>
      </c>
      <c r="H170" s="11">
        <v>13.62</v>
      </c>
      <c r="I170" s="11">
        <v>191.92</v>
      </c>
      <c r="J170" s="4">
        <v>162.66999999999999</v>
      </c>
      <c r="K170" s="4">
        <v>0</v>
      </c>
      <c r="L170" s="5">
        <v>0</v>
      </c>
      <c r="M170" s="11">
        <v>162.66999999999999</v>
      </c>
      <c r="N170" s="4">
        <v>29.25</v>
      </c>
      <c r="O170" s="3">
        <v>0.15240699999999999</v>
      </c>
      <c r="P170">
        <v>2022</v>
      </c>
    </row>
    <row r="171" spans="1:16" x14ac:dyDescent="0.2">
      <c r="A171" s="2" t="s">
        <v>66</v>
      </c>
      <c r="B171" s="2" t="s">
        <v>501</v>
      </c>
      <c r="C171" s="2" t="s">
        <v>160</v>
      </c>
      <c r="D171" s="2" t="s">
        <v>159</v>
      </c>
      <c r="E171" s="2" t="s">
        <v>158</v>
      </c>
      <c r="F171" s="2" t="str">
        <f t="shared" si="2"/>
        <v>TAG001507 FAU Master Account Set: Budget Pool - OPS</v>
      </c>
      <c r="G171" s="11">
        <v>5418</v>
      </c>
      <c r="H171" s="11">
        <v>16.72</v>
      </c>
      <c r="I171" s="11">
        <v>5434.72</v>
      </c>
      <c r="J171" s="4">
        <v>4746.95</v>
      </c>
      <c r="K171" s="4">
        <v>0</v>
      </c>
      <c r="L171" s="5">
        <v>0</v>
      </c>
      <c r="M171" s="11">
        <v>4746.95</v>
      </c>
      <c r="N171" s="4">
        <v>687.77</v>
      </c>
      <c r="O171" s="3">
        <v>0.126551</v>
      </c>
      <c r="P171">
        <v>2022</v>
      </c>
    </row>
    <row r="172" spans="1:16" x14ac:dyDescent="0.2">
      <c r="A172" s="2" t="s">
        <v>67</v>
      </c>
      <c r="B172" s="2" t="s">
        <v>500</v>
      </c>
      <c r="C172" s="2" t="s">
        <v>160</v>
      </c>
      <c r="D172" s="2" t="s">
        <v>159</v>
      </c>
      <c r="E172" s="2" t="s">
        <v>163</v>
      </c>
      <c r="F172" s="2" t="str">
        <f t="shared" si="2"/>
        <v>TAG001508 FAU Master Account Set: Budget Pool - Expense</v>
      </c>
      <c r="G172" s="11">
        <v>35000</v>
      </c>
      <c r="H172" s="11">
        <v>0</v>
      </c>
      <c r="I172" s="11">
        <v>35000</v>
      </c>
      <c r="J172" s="4">
        <v>26158.46</v>
      </c>
      <c r="K172" s="4">
        <v>0</v>
      </c>
      <c r="L172" s="5">
        <v>0</v>
      </c>
      <c r="M172" s="11">
        <v>26158.46</v>
      </c>
      <c r="N172" s="4">
        <v>8841.5400000000009</v>
      </c>
      <c r="O172" s="3">
        <v>0.25261499999999998</v>
      </c>
      <c r="P172">
        <v>2022</v>
      </c>
    </row>
    <row r="173" spans="1:16" x14ac:dyDescent="0.2">
      <c r="A173" s="2" t="s">
        <v>67</v>
      </c>
      <c r="B173" s="2" t="s">
        <v>500</v>
      </c>
      <c r="C173" s="2" t="s">
        <v>160</v>
      </c>
      <c r="D173" s="2" t="s">
        <v>159</v>
      </c>
      <c r="E173" s="2" t="s">
        <v>162</v>
      </c>
      <c r="F173" s="2" t="str">
        <f t="shared" si="2"/>
        <v>TAG001508 FAU Master Account Set: Budget Pool - INTRA-Fund Transfers Out</v>
      </c>
      <c r="G173" s="11">
        <v>1980.55</v>
      </c>
      <c r="H173" s="11">
        <v>0</v>
      </c>
      <c r="I173" s="11">
        <v>1980.55</v>
      </c>
      <c r="J173" s="4">
        <v>1576.27</v>
      </c>
      <c r="K173" s="4">
        <v>0</v>
      </c>
      <c r="L173" s="5">
        <v>0</v>
      </c>
      <c r="M173" s="11">
        <v>1576.27</v>
      </c>
      <c r="N173" s="4">
        <v>404.28</v>
      </c>
      <c r="O173" s="3">
        <v>0.204125</v>
      </c>
      <c r="P173">
        <v>2022</v>
      </c>
    </row>
    <row r="174" spans="1:16" x14ac:dyDescent="0.2">
      <c r="A174" s="2" t="s">
        <v>67</v>
      </c>
      <c r="B174" s="2" t="s">
        <v>500</v>
      </c>
      <c r="C174" s="2" t="s">
        <v>160</v>
      </c>
      <c r="D174" s="2" t="s">
        <v>159</v>
      </c>
      <c r="E174" s="2" t="s">
        <v>158</v>
      </c>
      <c r="F174" s="2" t="str">
        <f t="shared" si="2"/>
        <v>TAG001508 FAU Master Account Set: Budget Pool - OPS</v>
      </c>
      <c r="G174" s="11">
        <v>35734</v>
      </c>
      <c r="H174" s="11">
        <v>0</v>
      </c>
      <c r="I174" s="11">
        <v>35734</v>
      </c>
      <c r="J174" s="4">
        <v>30137.32</v>
      </c>
      <c r="K174" s="4">
        <v>0</v>
      </c>
      <c r="L174" s="5">
        <v>0</v>
      </c>
      <c r="M174" s="11">
        <v>30137.32</v>
      </c>
      <c r="N174" s="4">
        <v>5596.68</v>
      </c>
      <c r="O174" s="3">
        <v>0.15662100000000001</v>
      </c>
      <c r="P174">
        <v>2022</v>
      </c>
    </row>
    <row r="175" spans="1:16" x14ac:dyDescent="0.2">
      <c r="A175" s="2" t="s">
        <v>68</v>
      </c>
      <c r="B175" s="2" t="s">
        <v>499</v>
      </c>
      <c r="C175" s="2" t="s">
        <v>160</v>
      </c>
      <c r="D175" s="2" t="s">
        <v>159</v>
      </c>
      <c r="E175" s="2" t="s">
        <v>163</v>
      </c>
      <c r="F175" s="2" t="str">
        <f t="shared" si="2"/>
        <v>TAG001509 FAU Master Account Set: Budget Pool - Expense</v>
      </c>
      <c r="G175" s="11">
        <v>24102</v>
      </c>
      <c r="H175" s="11">
        <v>0</v>
      </c>
      <c r="I175" s="11">
        <v>24102</v>
      </c>
      <c r="J175" s="4">
        <v>13354.71</v>
      </c>
      <c r="K175" s="4">
        <v>0</v>
      </c>
      <c r="L175" s="5">
        <v>0</v>
      </c>
      <c r="M175" s="11">
        <v>13354.71</v>
      </c>
      <c r="N175" s="4">
        <v>10747.29</v>
      </c>
      <c r="O175" s="3">
        <v>0.445909</v>
      </c>
      <c r="P175">
        <v>2022</v>
      </c>
    </row>
    <row r="176" spans="1:16" x14ac:dyDescent="0.2">
      <c r="A176" s="2" t="s">
        <v>68</v>
      </c>
      <c r="B176" s="2" t="s">
        <v>499</v>
      </c>
      <c r="C176" s="2" t="s">
        <v>160</v>
      </c>
      <c r="D176" s="2" t="s">
        <v>159</v>
      </c>
      <c r="E176" s="2" t="s">
        <v>162</v>
      </c>
      <c r="F176" s="2" t="str">
        <f t="shared" si="2"/>
        <v>TAG001509 FAU Master Account Set: Budget Pool - INTRA-Fund Transfers Out</v>
      </c>
      <c r="G176" s="11">
        <v>4436.67</v>
      </c>
      <c r="H176" s="11">
        <v>0</v>
      </c>
      <c r="I176" s="11">
        <v>4436.67</v>
      </c>
      <c r="J176" s="4">
        <v>4001.61</v>
      </c>
      <c r="K176" s="4">
        <v>0</v>
      </c>
      <c r="L176" s="5">
        <v>0</v>
      </c>
      <c r="M176" s="11">
        <v>4001.61</v>
      </c>
      <c r="N176" s="4">
        <v>435.06</v>
      </c>
      <c r="O176" s="3">
        <v>9.8059999999999994E-2</v>
      </c>
      <c r="P176">
        <v>2022</v>
      </c>
    </row>
    <row r="177" spans="1:16" x14ac:dyDescent="0.2">
      <c r="A177" s="2" t="s">
        <v>68</v>
      </c>
      <c r="B177" s="2" t="s">
        <v>499</v>
      </c>
      <c r="C177" s="2" t="s">
        <v>160</v>
      </c>
      <c r="D177" s="2" t="s">
        <v>159</v>
      </c>
      <c r="E177" s="2" t="s">
        <v>158</v>
      </c>
      <c r="F177" s="2" t="str">
        <f t="shared" si="2"/>
        <v>TAG001509 FAU Master Account Set: Budget Pool - OPS</v>
      </c>
      <c r="G177" s="11">
        <v>8800</v>
      </c>
      <c r="H177" s="11">
        <v>0</v>
      </c>
      <c r="I177" s="11">
        <v>8800</v>
      </c>
      <c r="J177" s="4">
        <v>6709.86</v>
      </c>
      <c r="K177" s="4">
        <v>0</v>
      </c>
      <c r="L177" s="5">
        <v>0</v>
      </c>
      <c r="M177" s="11">
        <v>6709.86</v>
      </c>
      <c r="N177" s="4">
        <v>2090.14</v>
      </c>
      <c r="O177" s="3">
        <v>0.237516</v>
      </c>
      <c r="P177">
        <v>2022</v>
      </c>
    </row>
    <row r="178" spans="1:16" x14ac:dyDescent="0.2">
      <c r="A178" s="2" t="s">
        <v>68</v>
      </c>
      <c r="B178" s="2" t="s">
        <v>499</v>
      </c>
      <c r="C178" s="2" t="s">
        <v>160</v>
      </c>
      <c r="D178" s="2" t="s">
        <v>159</v>
      </c>
      <c r="E178" s="2" t="s">
        <v>167</v>
      </c>
      <c r="F178" s="2" t="str">
        <f t="shared" si="2"/>
        <v>TAG001509 FAU Master Account Set: Budget Pool - Salaries &amp; Benefits (AMP, SP, Faculty)</v>
      </c>
      <c r="G178" s="11">
        <v>125550.66</v>
      </c>
      <c r="H178" s="11">
        <v>0</v>
      </c>
      <c r="I178" s="11">
        <v>125550.66</v>
      </c>
      <c r="J178" s="4">
        <v>122850.42</v>
      </c>
      <c r="K178" s="4">
        <v>0</v>
      </c>
      <c r="L178" s="5">
        <v>0</v>
      </c>
      <c r="M178" s="11">
        <v>122850.42</v>
      </c>
      <c r="N178" s="4">
        <v>2700.24</v>
      </c>
      <c r="O178" s="3">
        <v>2.1506999999999998E-2</v>
      </c>
      <c r="P178">
        <v>2022</v>
      </c>
    </row>
    <row r="179" spans="1:16" x14ac:dyDescent="0.2">
      <c r="A179" s="2" t="s">
        <v>70</v>
      </c>
      <c r="B179" s="2" t="s">
        <v>498</v>
      </c>
      <c r="C179" s="2" t="s">
        <v>160</v>
      </c>
      <c r="D179" s="2" t="s">
        <v>159</v>
      </c>
      <c r="E179" s="2" t="s">
        <v>163</v>
      </c>
      <c r="F179" s="2" t="str">
        <f t="shared" si="2"/>
        <v>TAG001510 FAU Master Account Set: Budget Pool - Expense</v>
      </c>
      <c r="G179" s="11">
        <v>10000</v>
      </c>
      <c r="H179" s="11">
        <v>37500</v>
      </c>
      <c r="I179" s="11">
        <v>47500</v>
      </c>
      <c r="J179" s="4">
        <v>14579.38</v>
      </c>
      <c r="K179" s="4">
        <v>0</v>
      </c>
      <c r="L179" s="5">
        <v>0</v>
      </c>
      <c r="M179" s="11">
        <v>14579.38</v>
      </c>
      <c r="N179" s="4">
        <v>32920.620000000003</v>
      </c>
      <c r="O179" s="3">
        <v>0.69306599999999996</v>
      </c>
      <c r="P179">
        <v>2022</v>
      </c>
    </row>
    <row r="180" spans="1:16" x14ac:dyDescent="0.2">
      <c r="A180" s="2" t="s">
        <v>70</v>
      </c>
      <c r="B180" s="2" t="s">
        <v>498</v>
      </c>
      <c r="C180" s="2" t="s">
        <v>160</v>
      </c>
      <c r="D180" s="2" t="s">
        <v>159</v>
      </c>
      <c r="E180" s="2" t="s">
        <v>162</v>
      </c>
      <c r="F180" s="2" t="str">
        <f t="shared" si="2"/>
        <v>TAG001510 FAU Master Account Set: Budget Pool - INTRA-Fund Transfers Out</v>
      </c>
      <c r="G180" s="11">
        <v>280</v>
      </c>
      <c r="H180" s="11">
        <v>1061.76</v>
      </c>
      <c r="I180" s="11">
        <v>1341.76</v>
      </c>
      <c r="J180" s="4">
        <v>408.22</v>
      </c>
      <c r="K180" s="4">
        <v>0</v>
      </c>
      <c r="L180" s="5">
        <v>0</v>
      </c>
      <c r="M180" s="11">
        <v>408.22</v>
      </c>
      <c r="N180" s="4">
        <v>933.54</v>
      </c>
      <c r="O180" s="3">
        <v>0.69575799999999999</v>
      </c>
      <c r="P180">
        <v>2022</v>
      </c>
    </row>
    <row r="181" spans="1:16" x14ac:dyDescent="0.2">
      <c r="A181" s="2" t="s">
        <v>71</v>
      </c>
      <c r="B181" s="2" t="s">
        <v>497</v>
      </c>
      <c r="C181" s="2" t="s">
        <v>160</v>
      </c>
      <c r="D181" s="2" t="s">
        <v>159</v>
      </c>
      <c r="E181" s="2" t="s">
        <v>163</v>
      </c>
      <c r="F181" s="2" t="str">
        <f t="shared" si="2"/>
        <v>TAG001511 FAU Master Account Set: Budget Pool - Expense</v>
      </c>
      <c r="G181" s="11">
        <v>44747</v>
      </c>
      <c r="H181" s="11">
        <v>-30000</v>
      </c>
      <c r="I181" s="11">
        <v>14747</v>
      </c>
      <c r="J181" s="4">
        <v>11506.2</v>
      </c>
      <c r="K181" s="4">
        <v>0</v>
      </c>
      <c r="L181" s="5">
        <v>0</v>
      </c>
      <c r="M181" s="11">
        <v>11506.2</v>
      </c>
      <c r="N181" s="4">
        <v>3240.8</v>
      </c>
      <c r="O181" s="3">
        <v>0.21976000000000001</v>
      </c>
      <c r="P181">
        <v>2022</v>
      </c>
    </row>
    <row r="182" spans="1:16" x14ac:dyDescent="0.2">
      <c r="A182" s="2" t="s">
        <v>71</v>
      </c>
      <c r="B182" s="2" t="s">
        <v>497</v>
      </c>
      <c r="C182" s="2" t="s">
        <v>160</v>
      </c>
      <c r="D182" s="2" t="s">
        <v>159</v>
      </c>
      <c r="E182" s="2" t="s">
        <v>162</v>
      </c>
      <c r="F182" s="2" t="str">
        <f t="shared" si="2"/>
        <v>TAG001511 FAU Master Account Set: Budget Pool - INTRA-Fund Transfers Out</v>
      </c>
      <c r="G182" s="11">
        <v>1252.92</v>
      </c>
      <c r="H182" s="11">
        <v>-851.76</v>
      </c>
      <c r="I182" s="11">
        <v>401.16</v>
      </c>
      <c r="J182" s="4">
        <v>322.17</v>
      </c>
      <c r="K182" s="4">
        <v>0</v>
      </c>
      <c r="L182" s="5">
        <v>0</v>
      </c>
      <c r="M182" s="11">
        <v>322.17</v>
      </c>
      <c r="N182" s="4">
        <v>78.989999999999995</v>
      </c>
      <c r="O182" s="3">
        <v>0.196904</v>
      </c>
      <c r="P182">
        <v>2022</v>
      </c>
    </row>
    <row r="183" spans="1:16" x14ac:dyDescent="0.2">
      <c r="A183" s="2" t="s">
        <v>72</v>
      </c>
      <c r="B183" s="2" t="s">
        <v>11</v>
      </c>
      <c r="C183" s="2" t="s">
        <v>160</v>
      </c>
      <c r="D183" s="2" t="s">
        <v>159</v>
      </c>
      <c r="E183" s="2" t="s">
        <v>163</v>
      </c>
      <c r="F183" s="2" t="str">
        <f t="shared" si="2"/>
        <v>TAG001513 FAU Master Account Set: Budget Pool - Expense</v>
      </c>
      <c r="G183" s="11">
        <v>63000</v>
      </c>
      <c r="H183" s="11">
        <v>0</v>
      </c>
      <c r="I183" s="11">
        <v>63000</v>
      </c>
      <c r="J183" s="4">
        <v>62996.22</v>
      </c>
      <c r="K183" s="4">
        <v>0</v>
      </c>
      <c r="L183" s="5">
        <v>0</v>
      </c>
      <c r="M183" s="11">
        <v>62996.22</v>
      </c>
      <c r="N183" s="4">
        <v>3.78</v>
      </c>
      <c r="O183" s="3">
        <v>6.0000000000000002E-5</v>
      </c>
      <c r="P183">
        <v>2022</v>
      </c>
    </row>
    <row r="184" spans="1:16" x14ac:dyDescent="0.2">
      <c r="A184" s="2" t="s">
        <v>72</v>
      </c>
      <c r="B184" s="2" t="s">
        <v>11</v>
      </c>
      <c r="C184" s="2" t="s">
        <v>160</v>
      </c>
      <c r="D184" s="2" t="s">
        <v>159</v>
      </c>
      <c r="E184" s="2" t="s">
        <v>162</v>
      </c>
      <c r="F184" s="2" t="str">
        <f t="shared" si="2"/>
        <v>TAG001513 FAU Master Account Set: Budget Pool - INTRA-Fund Transfers Out</v>
      </c>
      <c r="G184" s="11">
        <v>1764</v>
      </c>
      <c r="H184" s="11">
        <v>0</v>
      </c>
      <c r="I184" s="11">
        <v>1764</v>
      </c>
      <c r="J184" s="4">
        <v>1763.89</v>
      </c>
      <c r="K184" s="4">
        <v>0</v>
      </c>
      <c r="L184" s="5">
        <v>0</v>
      </c>
      <c r="M184" s="11">
        <v>1763.89</v>
      </c>
      <c r="N184" s="4">
        <v>0.11</v>
      </c>
      <c r="O184" s="3">
        <v>6.2000000000000003E-5</v>
      </c>
      <c r="P184">
        <v>2022</v>
      </c>
    </row>
    <row r="185" spans="1:16" x14ac:dyDescent="0.2">
      <c r="A185" s="2" t="s">
        <v>73</v>
      </c>
      <c r="B185" s="2" t="s">
        <v>13</v>
      </c>
      <c r="C185" s="2" t="s">
        <v>160</v>
      </c>
      <c r="D185" s="2" t="s">
        <v>159</v>
      </c>
      <c r="E185" s="2" t="s">
        <v>163</v>
      </c>
      <c r="F185" s="2" t="str">
        <f t="shared" si="2"/>
        <v>TAG001514 FAU Master Account Set: Budget Pool - Expense</v>
      </c>
      <c r="G185" s="11">
        <v>11230</v>
      </c>
      <c r="H185" s="11">
        <v>3800</v>
      </c>
      <c r="I185" s="11">
        <v>15030</v>
      </c>
      <c r="J185" s="4">
        <v>14594.26</v>
      </c>
      <c r="K185" s="4">
        <v>0</v>
      </c>
      <c r="L185" s="5">
        <v>0</v>
      </c>
      <c r="M185" s="11">
        <v>14594.26</v>
      </c>
      <c r="N185" s="4">
        <v>435.74</v>
      </c>
      <c r="O185" s="3">
        <v>2.8990999999999999E-2</v>
      </c>
      <c r="P185">
        <v>2022</v>
      </c>
    </row>
    <row r="186" spans="1:16" x14ac:dyDescent="0.2">
      <c r="A186" s="2" t="s">
        <v>73</v>
      </c>
      <c r="B186" s="2" t="s">
        <v>13</v>
      </c>
      <c r="C186" s="2" t="s">
        <v>160</v>
      </c>
      <c r="D186" s="2" t="s">
        <v>159</v>
      </c>
      <c r="E186" s="2" t="s">
        <v>162</v>
      </c>
      <c r="F186" s="2" t="str">
        <f t="shared" si="2"/>
        <v>TAG001514 FAU Master Account Set: Budget Pool - INTRA-Fund Transfers Out</v>
      </c>
      <c r="G186" s="11">
        <v>1319.5</v>
      </c>
      <c r="H186" s="11">
        <v>112</v>
      </c>
      <c r="I186" s="11">
        <v>1431.5</v>
      </c>
      <c r="J186" s="4">
        <v>1474.48</v>
      </c>
      <c r="K186" s="4">
        <v>0</v>
      </c>
      <c r="L186" s="5">
        <v>0</v>
      </c>
      <c r="M186" s="11">
        <v>1474.48</v>
      </c>
      <c r="N186" s="4">
        <v>-42.98</v>
      </c>
      <c r="O186" s="3">
        <v>-3.0023999999999999E-2</v>
      </c>
      <c r="P186">
        <v>2022</v>
      </c>
    </row>
    <row r="187" spans="1:16" x14ac:dyDescent="0.2">
      <c r="A187" s="2" t="s">
        <v>73</v>
      </c>
      <c r="B187" s="2" t="s">
        <v>13</v>
      </c>
      <c r="C187" s="2" t="s">
        <v>160</v>
      </c>
      <c r="D187" s="2" t="s">
        <v>159</v>
      </c>
      <c r="E187" s="2" t="s">
        <v>158</v>
      </c>
      <c r="F187" s="2" t="str">
        <f t="shared" si="2"/>
        <v>TAG001514 FAU Master Account Set: Budget Pool - OPS</v>
      </c>
      <c r="G187" s="11">
        <v>35895</v>
      </c>
      <c r="H187" s="11">
        <v>200</v>
      </c>
      <c r="I187" s="11">
        <v>36095</v>
      </c>
      <c r="J187" s="4">
        <v>38065.56</v>
      </c>
      <c r="K187" s="4">
        <v>0</v>
      </c>
      <c r="L187" s="5">
        <v>0</v>
      </c>
      <c r="M187" s="11">
        <v>38065.56</v>
      </c>
      <c r="N187" s="4">
        <v>-1970.56</v>
      </c>
      <c r="O187" s="3">
        <v>-5.4593999999999997E-2</v>
      </c>
      <c r="P187">
        <v>2022</v>
      </c>
    </row>
    <row r="188" spans="1:16" x14ac:dyDescent="0.2">
      <c r="A188" s="2" t="s">
        <v>74</v>
      </c>
      <c r="B188" s="2" t="s">
        <v>15</v>
      </c>
      <c r="C188" s="2" t="s">
        <v>160</v>
      </c>
      <c r="D188" s="2" t="s">
        <v>159</v>
      </c>
      <c r="E188" s="2" t="s">
        <v>163</v>
      </c>
      <c r="F188" s="2" t="str">
        <f t="shared" si="2"/>
        <v>TAG001515 FAU Master Account Set: Budget Pool - Expense</v>
      </c>
      <c r="G188" s="11">
        <v>12500</v>
      </c>
      <c r="H188" s="11">
        <v>0</v>
      </c>
      <c r="I188" s="11">
        <v>12500</v>
      </c>
      <c r="J188" s="4">
        <v>8744.2900000000009</v>
      </c>
      <c r="K188" s="4">
        <v>0</v>
      </c>
      <c r="L188" s="5">
        <v>0</v>
      </c>
      <c r="M188" s="11">
        <v>8744.2900000000009</v>
      </c>
      <c r="N188" s="4">
        <v>3755.71</v>
      </c>
      <c r="O188" s="3">
        <v>0.30045699999999997</v>
      </c>
      <c r="P188">
        <v>2022</v>
      </c>
    </row>
    <row r="189" spans="1:16" x14ac:dyDescent="0.2">
      <c r="A189" s="2" t="s">
        <v>74</v>
      </c>
      <c r="B189" s="2" t="s">
        <v>15</v>
      </c>
      <c r="C189" s="2" t="s">
        <v>160</v>
      </c>
      <c r="D189" s="2" t="s">
        <v>159</v>
      </c>
      <c r="E189" s="2" t="s">
        <v>162</v>
      </c>
      <c r="F189" s="2" t="str">
        <f t="shared" si="2"/>
        <v>TAG001515 FAU Master Account Set: Budget Pool - INTRA-Fund Transfers Out</v>
      </c>
      <c r="G189" s="11">
        <v>2581.04</v>
      </c>
      <c r="H189" s="11">
        <v>-112</v>
      </c>
      <c r="I189" s="11">
        <v>2469.04</v>
      </c>
      <c r="J189" s="4">
        <v>2072.16</v>
      </c>
      <c r="K189" s="4">
        <v>0</v>
      </c>
      <c r="L189" s="5">
        <v>0</v>
      </c>
      <c r="M189" s="11">
        <v>2072.16</v>
      </c>
      <c r="N189" s="4">
        <v>396.88</v>
      </c>
      <c r="O189" s="3">
        <v>0.160743</v>
      </c>
      <c r="P189">
        <v>2022</v>
      </c>
    </row>
    <row r="190" spans="1:16" x14ac:dyDescent="0.2">
      <c r="A190" s="2" t="s">
        <v>74</v>
      </c>
      <c r="B190" s="2" t="s">
        <v>15</v>
      </c>
      <c r="C190" s="2" t="s">
        <v>160</v>
      </c>
      <c r="D190" s="2" t="s">
        <v>159</v>
      </c>
      <c r="E190" s="2" t="s">
        <v>158</v>
      </c>
      <c r="F190" s="2" t="str">
        <f t="shared" si="2"/>
        <v>TAG001515 FAU Master Account Set: Budget Pool - OPS</v>
      </c>
      <c r="G190" s="11">
        <v>79680</v>
      </c>
      <c r="H190" s="11">
        <v>-4000</v>
      </c>
      <c r="I190" s="11">
        <v>75680</v>
      </c>
      <c r="J190" s="4">
        <v>65261.45</v>
      </c>
      <c r="K190" s="4">
        <v>0</v>
      </c>
      <c r="L190" s="5">
        <v>0</v>
      </c>
      <c r="M190" s="11">
        <v>65261.45</v>
      </c>
      <c r="N190" s="4">
        <v>10418.549999999999</v>
      </c>
      <c r="O190" s="3">
        <v>0.13766600000000001</v>
      </c>
      <c r="P190">
        <v>2022</v>
      </c>
    </row>
    <row r="191" spans="1:16" x14ac:dyDescent="0.2">
      <c r="A191" s="2" t="s">
        <v>75</v>
      </c>
      <c r="B191" s="2" t="s">
        <v>496</v>
      </c>
      <c r="C191" s="2" t="s">
        <v>160</v>
      </c>
      <c r="D191" s="2" t="s">
        <v>159</v>
      </c>
      <c r="E191" s="2" t="s">
        <v>163</v>
      </c>
      <c r="F191" s="2" t="str">
        <f t="shared" si="2"/>
        <v>TAG001516 FAU Master Account Set: Budget Pool - Expense</v>
      </c>
      <c r="G191" s="11">
        <v>19500</v>
      </c>
      <c r="H191" s="11">
        <v>0</v>
      </c>
      <c r="I191" s="11">
        <v>19500</v>
      </c>
      <c r="J191" s="4">
        <v>18194.12</v>
      </c>
      <c r="K191" s="4">
        <v>0</v>
      </c>
      <c r="L191" s="5">
        <v>0</v>
      </c>
      <c r="M191" s="11">
        <v>18194.12</v>
      </c>
      <c r="N191" s="4">
        <v>1305.8800000000001</v>
      </c>
      <c r="O191" s="3">
        <v>6.6968E-2</v>
      </c>
      <c r="P191">
        <v>2022</v>
      </c>
    </row>
    <row r="192" spans="1:16" x14ac:dyDescent="0.2">
      <c r="A192" s="2" t="s">
        <v>75</v>
      </c>
      <c r="B192" s="2" t="s">
        <v>496</v>
      </c>
      <c r="C192" s="2" t="s">
        <v>160</v>
      </c>
      <c r="D192" s="2" t="s">
        <v>159</v>
      </c>
      <c r="E192" s="2" t="s">
        <v>162</v>
      </c>
      <c r="F192" s="2" t="str">
        <f t="shared" si="2"/>
        <v>TAG001516 FAU Master Account Set: Budget Pool - INTRA-Fund Transfers Out</v>
      </c>
      <c r="G192" s="11">
        <v>546</v>
      </c>
      <c r="H192" s="11">
        <v>0</v>
      </c>
      <c r="I192" s="11">
        <v>546</v>
      </c>
      <c r="J192" s="4">
        <v>509.44</v>
      </c>
      <c r="K192" s="4">
        <v>0</v>
      </c>
      <c r="L192" s="5">
        <v>0</v>
      </c>
      <c r="M192" s="11">
        <v>509.44</v>
      </c>
      <c r="N192" s="4">
        <v>36.56</v>
      </c>
      <c r="O192" s="3">
        <v>6.6960000000000006E-2</v>
      </c>
      <c r="P192">
        <v>2022</v>
      </c>
    </row>
    <row r="193" spans="1:16" x14ac:dyDescent="0.2">
      <c r="A193" s="2" t="s">
        <v>76</v>
      </c>
      <c r="B193" s="2" t="s">
        <v>495</v>
      </c>
      <c r="C193" s="2" t="s">
        <v>160</v>
      </c>
      <c r="D193" s="2" t="s">
        <v>159</v>
      </c>
      <c r="E193" s="2" t="s">
        <v>163</v>
      </c>
      <c r="F193" s="2" t="str">
        <f t="shared" si="2"/>
        <v>TAG001517 FAU Master Account Set: Budget Pool - Expense</v>
      </c>
      <c r="G193" s="11">
        <v>15500</v>
      </c>
      <c r="H193" s="11">
        <v>0</v>
      </c>
      <c r="I193" s="11">
        <v>15500</v>
      </c>
      <c r="J193" s="4">
        <v>11384.55</v>
      </c>
      <c r="K193" s="4">
        <v>0</v>
      </c>
      <c r="L193" s="5">
        <v>0</v>
      </c>
      <c r="M193" s="11">
        <v>11384.55</v>
      </c>
      <c r="N193" s="4">
        <v>4115.45</v>
      </c>
      <c r="O193" s="3">
        <v>0.265513</v>
      </c>
      <c r="P193">
        <v>2022</v>
      </c>
    </row>
    <row r="194" spans="1:16" x14ac:dyDescent="0.2">
      <c r="A194" s="2" t="s">
        <v>76</v>
      </c>
      <c r="B194" s="2" t="s">
        <v>495</v>
      </c>
      <c r="C194" s="2" t="s">
        <v>160</v>
      </c>
      <c r="D194" s="2" t="s">
        <v>159</v>
      </c>
      <c r="E194" s="2" t="s">
        <v>162</v>
      </c>
      <c r="F194" s="2" t="str">
        <f t="shared" ref="F194:F257" si="3">_xlfn.CONCAT(A194," ",E194)</f>
        <v>TAG001517 FAU Master Account Set: Budget Pool - INTRA-Fund Transfers Out</v>
      </c>
      <c r="G194" s="11">
        <v>434</v>
      </c>
      <c r="H194" s="11">
        <v>0</v>
      </c>
      <c r="I194" s="11">
        <v>434</v>
      </c>
      <c r="J194" s="4">
        <v>318.77</v>
      </c>
      <c r="K194" s="4">
        <v>0</v>
      </c>
      <c r="L194" s="5">
        <v>0</v>
      </c>
      <c r="M194" s="11">
        <v>318.77</v>
      </c>
      <c r="N194" s="4">
        <v>115.23</v>
      </c>
      <c r="O194" s="3">
        <v>0.26550699999999999</v>
      </c>
      <c r="P194">
        <v>2022</v>
      </c>
    </row>
    <row r="195" spans="1:16" x14ac:dyDescent="0.2">
      <c r="A195" s="2" t="s">
        <v>78</v>
      </c>
      <c r="B195" s="2" t="s">
        <v>9</v>
      </c>
      <c r="C195" s="2" t="s">
        <v>160</v>
      </c>
      <c r="D195" s="2" t="s">
        <v>159</v>
      </c>
      <c r="E195" s="2" t="s">
        <v>163</v>
      </c>
      <c r="F195" s="2" t="str">
        <f t="shared" si="3"/>
        <v>TAG001518 FAU Master Account Set: Budget Pool - Expense</v>
      </c>
      <c r="G195" s="11">
        <v>12000</v>
      </c>
      <c r="H195" s="11">
        <v>0</v>
      </c>
      <c r="I195" s="11">
        <v>12000</v>
      </c>
      <c r="J195" s="4">
        <v>11720.24</v>
      </c>
      <c r="K195" s="4">
        <v>0</v>
      </c>
      <c r="L195" s="5">
        <v>0</v>
      </c>
      <c r="M195" s="11">
        <v>11720.24</v>
      </c>
      <c r="N195" s="4">
        <v>279.76</v>
      </c>
      <c r="O195" s="3">
        <v>2.3313E-2</v>
      </c>
      <c r="P195">
        <v>2022</v>
      </c>
    </row>
    <row r="196" spans="1:16" x14ac:dyDescent="0.2">
      <c r="A196" s="2" t="s">
        <v>78</v>
      </c>
      <c r="B196" s="2" t="s">
        <v>9</v>
      </c>
      <c r="C196" s="2" t="s">
        <v>160</v>
      </c>
      <c r="D196" s="2" t="s">
        <v>159</v>
      </c>
      <c r="E196" s="2" t="s">
        <v>162</v>
      </c>
      <c r="F196" s="2" t="str">
        <f t="shared" si="3"/>
        <v>TAG001518 FAU Master Account Set: Budget Pool - INTRA-Fund Transfers Out</v>
      </c>
      <c r="G196" s="11">
        <v>336</v>
      </c>
      <c r="H196" s="11">
        <v>0</v>
      </c>
      <c r="I196" s="11">
        <v>336</v>
      </c>
      <c r="J196" s="4">
        <v>328.17</v>
      </c>
      <c r="K196" s="4">
        <v>0</v>
      </c>
      <c r="L196" s="5">
        <v>0</v>
      </c>
      <c r="M196" s="11">
        <v>328.17</v>
      </c>
      <c r="N196" s="4">
        <v>7.83</v>
      </c>
      <c r="O196" s="3">
        <v>2.3303999999999998E-2</v>
      </c>
      <c r="P196">
        <v>2022</v>
      </c>
    </row>
    <row r="197" spans="1:16" x14ac:dyDescent="0.2">
      <c r="A197" s="2" t="s">
        <v>79</v>
      </c>
      <c r="B197" s="2" t="s">
        <v>490</v>
      </c>
      <c r="C197" s="2" t="s">
        <v>160</v>
      </c>
      <c r="D197" s="2" t="s">
        <v>159</v>
      </c>
      <c r="E197" s="2" t="s">
        <v>163</v>
      </c>
      <c r="F197" s="2" t="str">
        <f t="shared" si="3"/>
        <v>TAG003502 FAU Master Account Set: Budget Pool - Expense</v>
      </c>
      <c r="G197" s="11">
        <v>79154</v>
      </c>
      <c r="H197" s="11">
        <v>0</v>
      </c>
      <c r="I197" s="11">
        <v>79154</v>
      </c>
      <c r="J197" s="4">
        <v>68235.44</v>
      </c>
      <c r="K197" s="4">
        <v>0</v>
      </c>
      <c r="L197" s="5">
        <v>0</v>
      </c>
      <c r="M197" s="11">
        <v>68235.44</v>
      </c>
      <c r="N197" s="4">
        <v>10918.56</v>
      </c>
      <c r="O197" s="3">
        <v>0.13794100000000001</v>
      </c>
      <c r="P197">
        <v>2022</v>
      </c>
    </row>
    <row r="198" spans="1:16" x14ac:dyDescent="0.2">
      <c r="A198" s="2" t="s">
        <v>79</v>
      </c>
      <c r="B198" s="2" t="s">
        <v>490</v>
      </c>
      <c r="C198" s="2" t="s">
        <v>160</v>
      </c>
      <c r="D198" s="2" t="s">
        <v>159</v>
      </c>
      <c r="E198" s="2" t="s">
        <v>162</v>
      </c>
      <c r="F198" s="2" t="str">
        <f t="shared" si="3"/>
        <v>TAG003502 FAU Master Account Set: Budget Pool - INTRA-Fund Transfers Out</v>
      </c>
      <c r="G198" s="11">
        <v>8140.03</v>
      </c>
      <c r="H198" s="11">
        <v>-196</v>
      </c>
      <c r="I198" s="11">
        <v>7944.03</v>
      </c>
      <c r="J198" s="4">
        <v>7356</v>
      </c>
      <c r="K198" s="4">
        <v>0</v>
      </c>
      <c r="L198" s="5">
        <v>0</v>
      </c>
      <c r="M198" s="11">
        <v>7356</v>
      </c>
      <c r="N198" s="4">
        <v>588.03</v>
      </c>
      <c r="O198" s="3">
        <v>7.4022000000000004E-2</v>
      </c>
      <c r="P198">
        <v>2022</v>
      </c>
    </row>
    <row r="199" spans="1:16" x14ac:dyDescent="0.2">
      <c r="A199" s="2" t="s">
        <v>79</v>
      </c>
      <c r="B199" s="2" t="s">
        <v>490</v>
      </c>
      <c r="C199" s="2" t="s">
        <v>160</v>
      </c>
      <c r="D199" s="2" t="s">
        <v>159</v>
      </c>
      <c r="E199" s="2" t="s">
        <v>158</v>
      </c>
      <c r="F199" s="2" t="str">
        <f t="shared" si="3"/>
        <v>TAG003502 FAU Master Account Set: Budget Pool - OPS</v>
      </c>
      <c r="G199" s="11">
        <v>37656</v>
      </c>
      <c r="H199" s="11">
        <v>-7000</v>
      </c>
      <c r="I199" s="11">
        <v>30656</v>
      </c>
      <c r="J199" s="4">
        <v>21156.07</v>
      </c>
      <c r="K199" s="4">
        <v>0</v>
      </c>
      <c r="L199" s="5">
        <v>0</v>
      </c>
      <c r="M199" s="11">
        <v>21156.07</v>
      </c>
      <c r="N199" s="4">
        <v>9499.93</v>
      </c>
      <c r="O199" s="3">
        <v>0.309888</v>
      </c>
      <c r="P199">
        <v>2022</v>
      </c>
    </row>
    <row r="200" spans="1:16" x14ac:dyDescent="0.2">
      <c r="A200" s="2" t="s">
        <v>79</v>
      </c>
      <c r="B200" s="2" t="s">
        <v>490</v>
      </c>
      <c r="C200" s="2" t="s">
        <v>160</v>
      </c>
      <c r="D200" s="2" t="s">
        <v>159</v>
      </c>
      <c r="E200" s="2" t="s">
        <v>167</v>
      </c>
      <c r="F200" s="2" t="str">
        <f t="shared" si="3"/>
        <v>TAG003502 FAU Master Account Set: Budget Pool - Salaries &amp; Benefits (AMP, SP, Faculty)</v>
      </c>
      <c r="G200" s="11">
        <v>173905.2</v>
      </c>
      <c r="H200" s="11">
        <v>0</v>
      </c>
      <c r="I200" s="11">
        <v>173905.2</v>
      </c>
      <c r="J200" s="4">
        <v>173322.85</v>
      </c>
      <c r="K200" s="4">
        <v>0</v>
      </c>
      <c r="L200" s="5">
        <v>0</v>
      </c>
      <c r="M200" s="11">
        <v>173322.85</v>
      </c>
      <c r="N200" s="4">
        <v>582.35</v>
      </c>
      <c r="O200" s="3">
        <v>3.349E-3</v>
      </c>
      <c r="P200">
        <v>2022</v>
      </c>
    </row>
    <row r="201" spans="1:16" x14ac:dyDescent="0.2">
      <c r="A201" s="2" t="s">
        <v>81</v>
      </c>
      <c r="B201" s="2" t="s">
        <v>19</v>
      </c>
      <c r="C201" s="2" t="s">
        <v>160</v>
      </c>
      <c r="D201" s="2" t="s">
        <v>159</v>
      </c>
      <c r="E201" s="2" t="s">
        <v>165</v>
      </c>
      <c r="F201" s="2" t="str">
        <f t="shared" si="3"/>
        <v>TAG003543 FAU Master Account Set: Budget Pool - INTER-Fund Transfers Out</v>
      </c>
      <c r="G201" s="11">
        <v>1898009</v>
      </c>
      <c r="H201" s="11">
        <v>0</v>
      </c>
      <c r="I201" s="11">
        <v>1898009</v>
      </c>
      <c r="J201" s="4">
        <v>1898009</v>
      </c>
      <c r="K201" s="4">
        <v>0</v>
      </c>
      <c r="L201" s="5">
        <v>0</v>
      </c>
      <c r="M201" s="11">
        <v>1898009</v>
      </c>
      <c r="N201" s="4">
        <v>0</v>
      </c>
      <c r="O201" s="3">
        <v>0</v>
      </c>
      <c r="P201">
        <v>2022</v>
      </c>
    </row>
    <row r="202" spans="1:16" x14ac:dyDescent="0.2">
      <c r="A202" s="2" t="s">
        <v>82</v>
      </c>
      <c r="B202" s="2" t="s">
        <v>489</v>
      </c>
      <c r="C202" s="2" t="s">
        <v>160</v>
      </c>
      <c r="D202" s="2" t="s">
        <v>159</v>
      </c>
      <c r="E202" s="2" t="s">
        <v>163</v>
      </c>
      <c r="F202" s="2" t="str">
        <f t="shared" si="3"/>
        <v>TAG004958 FAU Master Account Set: Budget Pool - Expense</v>
      </c>
      <c r="G202" s="11">
        <v>92500</v>
      </c>
      <c r="H202" s="11">
        <v>-9500</v>
      </c>
      <c r="I202" s="11">
        <v>83000</v>
      </c>
      <c r="J202" s="4">
        <v>42713.78</v>
      </c>
      <c r="K202" s="4">
        <v>0</v>
      </c>
      <c r="L202" s="5">
        <v>0</v>
      </c>
      <c r="M202" s="11">
        <v>42713.78</v>
      </c>
      <c r="N202" s="4">
        <v>40286.22</v>
      </c>
      <c r="O202" s="3">
        <v>0.48537599999999997</v>
      </c>
      <c r="P202">
        <v>2022</v>
      </c>
    </row>
    <row r="203" spans="1:16" x14ac:dyDescent="0.2">
      <c r="A203" s="2" t="s">
        <v>82</v>
      </c>
      <c r="B203" s="2" t="s">
        <v>489</v>
      </c>
      <c r="C203" s="2" t="s">
        <v>160</v>
      </c>
      <c r="D203" s="2" t="s">
        <v>159</v>
      </c>
      <c r="E203" s="2" t="s">
        <v>162</v>
      </c>
      <c r="F203" s="2" t="str">
        <f t="shared" si="3"/>
        <v>TAG004958 FAU Master Account Set: Budget Pool - INTRA-Fund Transfers Out</v>
      </c>
      <c r="G203" s="11">
        <v>5291.6</v>
      </c>
      <c r="H203" s="11">
        <v>-266</v>
      </c>
      <c r="I203" s="11">
        <v>5025.6000000000004</v>
      </c>
      <c r="J203" s="4">
        <v>3800.73</v>
      </c>
      <c r="K203" s="4">
        <v>0</v>
      </c>
      <c r="L203" s="5">
        <v>0</v>
      </c>
      <c r="M203" s="11">
        <v>3800.73</v>
      </c>
      <c r="N203" s="4">
        <v>1224.8699999999999</v>
      </c>
      <c r="O203" s="3">
        <v>0.243726</v>
      </c>
      <c r="P203">
        <v>2022</v>
      </c>
    </row>
    <row r="204" spans="1:16" x14ac:dyDescent="0.2">
      <c r="A204" s="2" t="s">
        <v>82</v>
      </c>
      <c r="B204" s="2" t="s">
        <v>489</v>
      </c>
      <c r="C204" s="2" t="s">
        <v>160</v>
      </c>
      <c r="D204" s="2" t="s">
        <v>159</v>
      </c>
      <c r="E204" s="2" t="s">
        <v>158</v>
      </c>
      <c r="F204" s="2" t="str">
        <f t="shared" si="3"/>
        <v>TAG004958 FAU Master Account Set: Budget Pool - OPS</v>
      </c>
      <c r="G204" s="11">
        <v>7200</v>
      </c>
      <c r="H204" s="11">
        <v>0</v>
      </c>
      <c r="I204" s="11">
        <v>7200</v>
      </c>
      <c r="J204" s="4">
        <v>3740.63</v>
      </c>
      <c r="K204" s="4">
        <v>0</v>
      </c>
      <c r="L204" s="5">
        <v>0</v>
      </c>
      <c r="M204" s="11">
        <v>3740.63</v>
      </c>
      <c r="N204" s="4">
        <v>3459.37</v>
      </c>
      <c r="O204" s="3">
        <v>0.48046800000000001</v>
      </c>
      <c r="P204">
        <v>2022</v>
      </c>
    </row>
    <row r="205" spans="1:16" x14ac:dyDescent="0.2">
      <c r="A205" s="2" t="s">
        <v>139</v>
      </c>
      <c r="B205" s="2" t="s">
        <v>140</v>
      </c>
      <c r="C205" s="2" t="s">
        <v>160</v>
      </c>
      <c r="D205" s="2" t="s">
        <v>159</v>
      </c>
      <c r="E205" s="2" t="s">
        <v>163</v>
      </c>
      <c r="F205" s="2" t="str">
        <f t="shared" si="3"/>
        <v>TAG006850 FAU Master Account Set: Budget Pool - Expense</v>
      </c>
      <c r="G205" s="11">
        <v>65000</v>
      </c>
      <c r="H205" s="11">
        <v>0</v>
      </c>
      <c r="I205" s="11">
        <v>65000</v>
      </c>
      <c r="J205" s="4">
        <v>63713.120000000003</v>
      </c>
      <c r="K205" s="4">
        <v>0</v>
      </c>
      <c r="L205" s="5">
        <v>0</v>
      </c>
      <c r="M205" s="11">
        <v>63713.120000000003</v>
      </c>
      <c r="N205" s="4">
        <v>1286.8800000000001</v>
      </c>
      <c r="O205" s="3">
        <v>1.9798E-2</v>
      </c>
      <c r="P205">
        <v>2022</v>
      </c>
    </row>
    <row r="206" spans="1:16" x14ac:dyDescent="0.2">
      <c r="A206" s="2" t="s">
        <v>139</v>
      </c>
      <c r="B206" s="2" t="s">
        <v>140</v>
      </c>
      <c r="C206" s="2" t="s">
        <v>160</v>
      </c>
      <c r="D206" s="2" t="s">
        <v>159</v>
      </c>
      <c r="E206" s="2" t="s">
        <v>162</v>
      </c>
      <c r="F206" s="2" t="str">
        <f t="shared" si="3"/>
        <v>TAG006850 FAU Master Account Set: Budget Pool - INTRA-Fund Transfers Out</v>
      </c>
      <c r="G206" s="11">
        <v>1820</v>
      </c>
      <c r="H206" s="11">
        <v>560</v>
      </c>
      <c r="I206" s="11">
        <v>2380</v>
      </c>
      <c r="J206" s="4">
        <v>1783.97</v>
      </c>
      <c r="K206" s="4">
        <v>0</v>
      </c>
      <c r="L206" s="5">
        <v>0</v>
      </c>
      <c r="M206" s="11">
        <v>1783.97</v>
      </c>
      <c r="N206" s="4">
        <v>596.03</v>
      </c>
      <c r="O206" s="3">
        <v>0.25043300000000002</v>
      </c>
      <c r="P206">
        <v>2022</v>
      </c>
    </row>
    <row r="207" spans="1:16" x14ac:dyDescent="0.2">
      <c r="A207" s="2" t="s">
        <v>477</v>
      </c>
      <c r="B207" s="2" t="s">
        <v>479</v>
      </c>
      <c r="C207" s="2" t="s">
        <v>160</v>
      </c>
      <c r="D207" s="2" t="s">
        <v>159</v>
      </c>
      <c r="E207" s="2" t="s">
        <v>163</v>
      </c>
      <c r="F207" s="2" t="str">
        <f t="shared" si="3"/>
        <v>TAG008792 FAU Master Account Set: Budget Pool - Expense</v>
      </c>
      <c r="G207" s="11">
        <v>13860</v>
      </c>
      <c r="H207" s="11">
        <v>-160</v>
      </c>
      <c r="I207" s="11">
        <v>13700</v>
      </c>
      <c r="J207" s="4">
        <v>12168.05</v>
      </c>
      <c r="K207" s="4">
        <v>0</v>
      </c>
      <c r="L207" s="5">
        <v>0</v>
      </c>
      <c r="M207" s="11">
        <v>12168.05</v>
      </c>
      <c r="N207" s="4">
        <v>1531.95</v>
      </c>
      <c r="O207" s="3">
        <v>0.111821</v>
      </c>
      <c r="P207">
        <v>2022</v>
      </c>
    </row>
    <row r="208" spans="1:16" x14ac:dyDescent="0.2">
      <c r="A208" s="2" t="s">
        <v>477</v>
      </c>
      <c r="B208" s="2" t="s">
        <v>479</v>
      </c>
      <c r="C208" s="2" t="s">
        <v>160</v>
      </c>
      <c r="D208" s="2" t="s">
        <v>159</v>
      </c>
      <c r="E208" s="2" t="s">
        <v>162</v>
      </c>
      <c r="F208" s="2" t="str">
        <f t="shared" si="3"/>
        <v>TAG008792 FAU Master Account Set: Budget Pool - INTRA-Fund Transfers Out</v>
      </c>
      <c r="G208" s="11">
        <v>472.08</v>
      </c>
      <c r="H208" s="11">
        <v>0</v>
      </c>
      <c r="I208" s="11">
        <v>472.08</v>
      </c>
      <c r="J208" s="4">
        <v>410.71</v>
      </c>
      <c r="K208" s="4">
        <v>0</v>
      </c>
      <c r="L208" s="5">
        <v>0</v>
      </c>
      <c r="M208" s="11">
        <v>410.71</v>
      </c>
      <c r="N208" s="4">
        <v>61.37</v>
      </c>
      <c r="O208" s="3">
        <v>0.129999</v>
      </c>
      <c r="P208">
        <v>2022</v>
      </c>
    </row>
    <row r="209" spans="1:16" x14ac:dyDescent="0.2">
      <c r="A209" s="2" t="s">
        <v>477</v>
      </c>
      <c r="B209" s="2" t="s">
        <v>479</v>
      </c>
      <c r="C209" s="2" t="s">
        <v>160</v>
      </c>
      <c r="D209" s="2" t="s">
        <v>159</v>
      </c>
      <c r="E209" s="2" t="s">
        <v>158</v>
      </c>
      <c r="F209" s="2" t="str">
        <f t="shared" si="3"/>
        <v>TAG008792 FAU Master Account Set: Budget Pool - OPS</v>
      </c>
      <c r="G209" s="11">
        <v>3000</v>
      </c>
      <c r="H209" s="11">
        <v>160</v>
      </c>
      <c r="I209" s="11">
        <v>3160</v>
      </c>
      <c r="J209" s="4">
        <v>2500</v>
      </c>
      <c r="K209" s="4">
        <v>0</v>
      </c>
      <c r="L209" s="5">
        <v>0</v>
      </c>
      <c r="M209" s="11">
        <v>2500</v>
      </c>
      <c r="N209" s="4">
        <v>660</v>
      </c>
      <c r="O209" s="3">
        <v>0.20886099999999999</v>
      </c>
      <c r="P209">
        <v>2022</v>
      </c>
    </row>
    <row r="210" spans="1:16" x14ac:dyDescent="0.2">
      <c r="A210" s="2" t="s">
        <v>480</v>
      </c>
      <c r="B210" s="2" t="s">
        <v>807</v>
      </c>
      <c r="C210" s="2" t="s">
        <v>160</v>
      </c>
      <c r="D210" s="2" t="s">
        <v>159</v>
      </c>
      <c r="E210" s="2" t="s">
        <v>163</v>
      </c>
      <c r="F210" s="2" t="str">
        <f t="shared" si="3"/>
        <v>TAG008793 FAU Master Account Set: Budget Pool - Expense</v>
      </c>
      <c r="G210" s="11">
        <v>5471</v>
      </c>
      <c r="H210" s="11">
        <v>12800</v>
      </c>
      <c r="I210" s="11">
        <v>18271</v>
      </c>
      <c r="J210" s="4">
        <v>768.45</v>
      </c>
      <c r="K210" s="4">
        <v>0</v>
      </c>
      <c r="L210" s="5">
        <v>0</v>
      </c>
      <c r="M210" s="11">
        <v>768.45</v>
      </c>
      <c r="N210" s="4">
        <v>17502.55</v>
      </c>
      <c r="O210" s="3">
        <v>0.95794199999999996</v>
      </c>
      <c r="P210">
        <v>2022</v>
      </c>
    </row>
    <row r="211" spans="1:16" x14ac:dyDescent="0.2">
      <c r="A211" s="2" t="s">
        <v>480</v>
      </c>
      <c r="B211" s="2" t="s">
        <v>807</v>
      </c>
      <c r="C211" s="2" t="s">
        <v>160</v>
      </c>
      <c r="D211" s="2" t="s">
        <v>159</v>
      </c>
      <c r="E211" s="2" t="s">
        <v>162</v>
      </c>
      <c r="F211" s="2" t="str">
        <f t="shared" si="3"/>
        <v>TAG008793 FAU Master Account Set: Budget Pool - INTRA-Fund Transfers Out</v>
      </c>
      <c r="G211" s="11">
        <v>153.19</v>
      </c>
      <c r="H211" s="11">
        <v>442.4</v>
      </c>
      <c r="I211" s="11">
        <v>595.59</v>
      </c>
      <c r="J211" s="4">
        <v>21.52</v>
      </c>
      <c r="K211" s="4">
        <v>0</v>
      </c>
      <c r="L211" s="5">
        <v>0</v>
      </c>
      <c r="M211" s="11">
        <v>21.52</v>
      </c>
      <c r="N211" s="4">
        <v>574.07000000000005</v>
      </c>
      <c r="O211" s="3">
        <v>0.96386799999999995</v>
      </c>
      <c r="P211">
        <v>2022</v>
      </c>
    </row>
    <row r="212" spans="1:16" x14ac:dyDescent="0.2">
      <c r="A212" s="2" t="s">
        <v>482</v>
      </c>
      <c r="B212" s="2" t="s">
        <v>483</v>
      </c>
      <c r="C212" s="2" t="s">
        <v>160</v>
      </c>
      <c r="D212" s="2" t="s">
        <v>159</v>
      </c>
      <c r="E212" s="2" t="s">
        <v>163</v>
      </c>
      <c r="F212" s="2" t="str">
        <f t="shared" si="3"/>
        <v>TAG008794 FAU Master Account Set: Budget Pool - Expense</v>
      </c>
      <c r="G212" s="11">
        <v>1900</v>
      </c>
      <c r="H212" s="11">
        <v>0</v>
      </c>
      <c r="I212" s="11">
        <v>1900</v>
      </c>
      <c r="J212" s="4">
        <v>1768.5</v>
      </c>
      <c r="K212" s="4">
        <v>0</v>
      </c>
      <c r="L212" s="5">
        <v>0</v>
      </c>
      <c r="M212" s="11">
        <v>1768.5</v>
      </c>
      <c r="N212" s="4">
        <v>131.5</v>
      </c>
      <c r="O212" s="3">
        <v>6.9210999999999995E-2</v>
      </c>
      <c r="P212">
        <v>2022</v>
      </c>
    </row>
    <row r="213" spans="1:16" x14ac:dyDescent="0.2">
      <c r="A213" s="2" t="s">
        <v>482</v>
      </c>
      <c r="B213" s="2" t="s">
        <v>483</v>
      </c>
      <c r="C213" s="2" t="s">
        <v>160</v>
      </c>
      <c r="D213" s="2" t="s">
        <v>159</v>
      </c>
      <c r="E213" s="2" t="s">
        <v>162</v>
      </c>
      <c r="F213" s="2" t="str">
        <f t="shared" si="3"/>
        <v>TAG008794 FAU Master Account Set: Budget Pool - INTRA-Fund Transfers Out</v>
      </c>
      <c r="G213" s="11">
        <v>326.48</v>
      </c>
      <c r="H213" s="11">
        <v>-98</v>
      </c>
      <c r="I213" s="11">
        <v>228.48</v>
      </c>
      <c r="J213" s="4">
        <v>205.13</v>
      </c>
      <c r="K213" s="4">
        <v>0</v>
      </c>
      <c r="L213" s="5">
        <v>0</v>
      </c>
      <c r="M213" s="11">
        <v>205.13</v>
      </c>
      <c r="N213" s="4">
        <v>23.35</v>
      </c>
      <c r="O213" s="3">
        <v>0.102197</v>
      </c>
      <c r="P213">
        <v>2022</v>
      </c>
    </row>
    <row r="214" spans="1:16" x14ac:dyDescent="0.2">
      <c r="A214" s="2" t="s">
        <v>482</v>
      </c>
      <c r="B214" s="2" t="s">
        <v>483</v>
      </c>
      <c r="C214" s="2" t="s">
        <v>160</v>
      </c>
      <c r="D214" s="2" t="s">
        <v>159</v>
      </c>
      <c r="E214" s="2" t="s">
        <v>158</v>
      </c>
      <c r="F214" s="2" t="str">
        <f t="shared" si="3"/>
        <v>TAG008794 FAU Master Account Set: Budget Pool - OPS</v>
      </c>
      <c r="G214" s="11">
        <v>9760</v>
      </c>
      <c r="H214" s="11">
        <v>-3500</v>
      </c>
      <c r="I214" s="11">
        <v>6260</v>
      </c>
      <c r="J214" s="4">
        <v>5557.49</v>
      </c>
      <c r="K214" s="4">
        <v>0</v>
      </c>
      <c r="L214" s="5">
        <v>0</v>
      </c>
      <c r="M214" s="11">
        <v>5557.49</v>
      </c>
      <c r="N214" s="4">
        <v>702.51</v>
      </c>
      <c r="O214" s="3">
        <v>0.112222</v>
      </c>
      <c r="P214">
        <v>2022</v>
      </c>
    </row>
    <row r="215" spans="1:16" x14ac:dyDescent="0.2">
      <c r="A215" s="2" t="s">
        <v>484</v>
      </c>
      <c r="B215" s="2" t="s">
        <v>485</v>
      </c>
      <c r="C215" s="2" t="s">
        <v>160</v>
      </c>
      <c r="D215" s="2" t="s">
        <v>159</v>
      </c>
      <c r="E215" s="2" t="s">
        <v>163</v>
      </c>
      <c r="F215" s="2" t="str">
        <f t="shared" si="3"/>
        <v>TAG008795 FAU Master Account Set: Budget Pool - Expense</v>
      </c>
      <c r="G215" s="11">
        <v>1800</v>
      </c>
      <c r="H215" s="11">
        <v>-1800</v>
      </c>
      <c r="I215" s="11">
        <v>0</v>
      </c>
      <c r="J215" s="4">
        <v>0</v>
      </c>
      <c r="K215" s="4">
        <v>0</v>
      </c>
      <c r="L215" s="5">
        <v>0</v>
      </c>
      <c r="M215" s="11">
        <v>0</v>
      </c>
      <c r="N215" s="4">
        <v>0</v>
      </c>
      <c r="O215" s="3">
        <v>0</v>
      </c>
      <c r="P215">
        <v>2022</v>
      </c>
    </row>
    <row r="216" spans="1:16" x14ac:dyDescent="0.2">
      <c r="A216" s="2" t="s">
        <v>484</v>
      </c>
      <c r="B216" s="2" t="s">
        <v>485</v>
      </c>
      <c r="C216" s="2" t="s">
        <v>160</v>
      </c>
      <c r="D216" s="2" t="s">
        <v>159</v>
      </c>
      <c r="E216" s="2" t="s">
        <v>162</v>
      </c>
      <c r="F216" s="2" t="str">
        <f t="shared" si="3"/>
        <v>TAG008795 FAU Master Account Set: Budget Pool - INTRA-Fund Transfers Out</v>
      </c>
      <c r="G216" s="11">
        <v>50.4</v>
      </c>
      <c r="H216" s="11">
        <v>-50.4</v>
      </c>
      <c r="I216" s="11">
        <v>0</v>
      </c>
      <c r="J216" s="4">
        <v>0</v>
      </c>
      <c r="K216" s="4">
        <v>0</v>
      </c>
      <c r="L216" s="5">
        <v>0</v>
      </c>
      <c r="M216" s="11">
        <v>0</v>
      </c>
      <c r="N216" s="4">
        <v>0</v>
      </c>
      <c r="O216" s="3">
        <v>0</v>
      </c>
      <c r="P216">
        <v>2022</v>
      </c>
    </row>
    <row r="217" spans="1:16" x14ac:dyDescent="0.2">
      <c r="A217" s="2" t="s">
        <v>34</v>
      </c>
      <c r="B217" s="2" t="s">
        <v>562</v>
      </c>
      <c r="C217" s="2" t="s">
        <v>160</v>
      </c>
      <c r="D217" s="2" t="s">
        <v>159</v>
      </c>
      <c r="E217" s="2" t="s">
        <v>163</v>
      </c>
      <c r="F217" s="2" t="str">
        <f t="shared" si="3"/>
        <v>TAG000493 FAU Master Account Set: Budget Pool - Expense</v>
      </c>
      <c r="G217" s="55">
        <v>17301</v>
      </c>
      <c r="H217" s="55">
        <v>0</v>
      </c>
      <c r="I217" s="55">
        <v>17301</v>
      </c>
      <c r="J217" s="4">
        <v>9755.83</v>
      </c>
      <c r="K217" s="4">
        <v>0</v>
      </c>
      <c r="L217" s="5">
        <v>0</v>
      </c>
      <c r="M217" s="55">
        <v>9755.83</v>
      </c>
      <c r="N217" s="4">
        <v>7545.17</v>
      </c>
      <c r="O217" s="3">
        <v>0.436112</v>
      </c>
      <c r="P217">
        <v>2021</v>
      </c>
    </row>
    <row r="218" spans="1:16" x14ac:dyDescent="0.2">
      <c r="A218" s="2" t="s">
        <v>34</v>
      </c>
      <c r="B218" s="2" t="s">
        <v>562</v>
      </c>
      <c r="C218" s="2" t="s">
        <v>160</v>
      </c>
      <c r="D218" s="2" t="s">
        <v>159</v>
      </c>
      <c r="E218" s="2" t="s">
        <v>162</v>
      </c>
      <c r="F218" s="2" t="str">
        <f t="shared" si="3"/>
        <v>TAG000493 FAU Master Account Set: Budget Pool - INTRA-Fund Transfers Out</v>
      </c>
      <c r="G218" s="55">
        <v>4768.53</v>
      </c>
      <c r="H218" s="55">
        <v>-304.72000000000003</v>
      </c>
      <c r="I218" s="55">
        <v>4463.8100000000004</v>
      </c>
      <c r="J218" s="4">
        <v>2706.56</v>
      </c>
      <c r="K218" s="4">
        <v>0</v>
      </c>
      <c r="L218" s="5">
        <v>0</v>
      </c>
      <c r="M218" s="55">
        <v>2706.56</v>
      </c>
      <c r="N218" s="4">
        <v>1757.25</v>
      </c>
      <c r="O218" s="3">
        <v>0.39366600000000002</v>
      </c>
      <c r="P218">
        <v>2021</v>
      </c>
    </row>
    <row r="219" spans="1:16" x14ac:dyDescent="0.2">
      <c r="A219" s="2" t="s">
        <v>34</v>
      </c>
      <c r="B219" s="2" t="s">
        <v>562</v>
      </c>
      <c r="C219" s="2" t="s">
        <v>160</v>
      </c>
      <c r="D219" s="2" t="s">
        <v>159</v>
      </c>
      <c r="E219" s="2" t="s">
        <v>158</v>
      </c>
      <c r="F219" s="2" t="str">
        <f t="shared" si="3"/>
        <v>TAG000493 FAU Master Account Set: Budget Pool - OPS</v>
      </c>
      <c r="G219" s="55">
        <v>51040</v>
      </c>
      <c r="H219" s="55">
        <v>-10883</v>
      </c>
      <c r="I219" s="55">
        <v>40157</v>
      </c>
      <c r="J219" s="4">
        <v>23676.75</v>
      </c>
      <c r="K219" s="4">
        <v>0</v>
      </c>
      <c r="L219" s="5">
        <v>0</v>
      </c>
      <c r="M219" s="55">
        <v>23676.75</v>
      </c>
      <c r="N219" s="4">
        <v>16480.25</v>
      </c>
      <c r="O219" s="3">
        <v>0.41039500000000001</v>
      </c>
      <c r="P219">
        <v>2021</v>
      </c>
    </row>
    <row r="220" spans="1:16" x14ac:dyDescent="0.2">
      <c r="A220" s="2" t="s">
        <v>34</v>
      </c>
      <c r="B220" s="2" t="s">
        <v>562</v>
      </c>
      <c r="C220" s="2" t="s">
        <v>160</v>
      </c>
      <c r="D220" s="2" t="s">
        <v>159</v>
      </c>
      <c r="E220" s="2" t="s">
        <v>167</v>
      </c>
      <c r="F220" s="2" t="str">
        <f t="shared" si="3"/>
        <v>TAG000493 FAU Master Account Set: Budget Pool - Salaries &amp; Benefits (AMP, SP, Faculty)</v>
      </c>
      <c r="G220" s="55">
        <v>66249.48</v>
      </c>
      <c r="H220" s="55">
        <v>0</v>
      </c>
      <c r="I220" s="55">
        <v>66249.48</v>
      </c>
      <c r="J220" s="4">
        <v>27514.59</v>
      </c>
      <c r="K220" s="4">
        <v>0</v>
      </c>
      <c r="L220" s="5">
        <v>0</v>
      </c>
      <c r="M220" s="55">
        <v>27514.59</v>
      </c>
      <c r="N220" s="4">
        <v>38734.89</v>
      </c>
      <c r="O220" s="3">
        <v>0.58468200000000004</v>
      </c>
      <c r="P220">
        <v>2021</v>
      </c>
    </row>
    <row r="221" spans="1:16" x14ac:dyDescent="0.2">
      <c r="A221" s="2" t="s">
        <v>151</v>
      </c>
      <c r="B221" s="2" t="s">
        <v>561</v>
      </c>
      <c r="C221" s="2" t="s">
        <v>160</v>
      </c>
      <c r="D221" s="2" t="s">
        <v>159</v>
      </c>
      <c r="E221" s="2" t="s">
        <v>163</v>
      </c>
      <c r="F221" s="2" t="str">
        <f t="shared" si="3"/>
        <v>TAG001230 FAU Master Account Set: Budget Pool - Expense</v>
      </c>
      <c r="G221" s="55">
        <v>4000</v>
      </c>
      <c r="H221" s="55">
        <v>0</v>
      </c>
      <c r="I221" s="55">
        <v>4000</v>
      </c>
      <c r="J221" s="4">
        <v>0</v>
      </c>
      <c r="K221" s="4">
        <v>0</v>
      </c>
      <c r="L221" s="5">
        <v>0</v>
      </c>
      <c r="M221" s="55">
        <v>0</v>
      </c>
      <c r="N221" s="4">
        <v>4000</v>
      </c>
      <c r="O221" s="3">
        <v>1</v>
      </c>
      <c r="P221">
        <v>2021</v>
      </c>
    </row>
    <row r="222" spans="1:16" x14ac:dyDescent="0.2">
      <c r="A222" s="2" t="s">
        <v>151</v>
      </c>
      <c r="B222" s="2" t="s">
        <v>561</v>
      </c>
      <c r="C222" s="2" t="s">
        <v>160</v>
      </c>
      <c r="D222" s="2" t="s">
        <v>159</v>
      </c>
      <c r="E222" s="2" t="s">
        <v>162</v>
      </c>
      <c r="F222" s="2" t="str">
        <f t="shared" si="3"/>
        <v>TAG001230 FAU Master Account Set: Budget Pool - INTRA-Fund Transfers Out</v>
      </c>
      <c r="G222" s="55">
        <v>112</v>
      </c>
      <c r="H222" s="55">
        <v>0</v>
      </c>
      <c r="I222" s="55">
        <v>112</v>
      </c>
      <c r="J222" s="4">
        <v>0</v>
      </c>
      <c r="K222" s="4">
        <v>0</v>
      </c>
      <c r="L222" s="5">
        <v>0</v>
      </c>
      <c r="M222" s="55">
        <v>0</v>
      </c>
      <c r="N222" s="4">
        <v>112</v>
      </c>
      <c r="O222" s="3">
        <v>1</v>
      </c>
      <c r="P222">
        <v>2021</v>
      </c>
    </row>
    <row r="223" spans="1:16" x14ac:dyDescent="0.2">
      <c r="A223" s="2" t="s">
        <v>152</v>
      </c>
      <c r="B223" s="2" t="s">
        <v>560</v>
      </c>
      <c r="C223" s="2" t="s">
        <v>468</v>
      </c>
      <c r="D223" s="2" t="s">
        <v>159</v>
      </c>
      <c r="E223" s="2" t="s">
        <v>163</v>
      </c>
      <c r="F223" s="2" t="str">
        <f t="shared" si="3"/>
        <v>TAG001231 FAU Master Account Set: Budget Pool - Expense</v>
      </c>
      <c r="G223" s="55">
        <v>0</v>
      </c>
      <c r="H223" s="55">
        <v>53020</v>
      </c>
      <c r="I223" s="55">
        <v>53020</v>
      </c>
      <c r="J223" s="4">
        <v>48200</v>
      </c>
      <c r="K223" s="4">
        <v>0</v>
      </c>
      <c r="L223" s="5">
        <v>0</v>
      </c>
      <c r="M223" s="55">
        <v>48200</v>
      </c>
      <c r="N223" s="4">
        <v>4820</v>
      </c>
      <c r="O223" s="3">
        <v>9.0909000000000004E-2</v>
      </c>
      <c r="P223">
        <v>2021</v>
      </c>
    </row>
    <row r="224" spans="1:16" x14ac:dyDescent="0.2">
      <c r="A224" s="2" t="s">
        <v>152</v>
      </c>
      <c r="B224" s="2" t="s">
        <v>560</v>
      </c>
      <c r="C224" s="2" t="s">
        <v>469</v>
      </c>
      <c r="D224" s="2" t="s">
        <v>159</v>
      </c>
      <c r="E224" s="2" t="s">
        <v>163</v>
      </c>
      <c r="F224" s="2" t="str">
        <f t="shared" si="3"/>
        <v>TAG001231 FAU Master Account Set: Budget Pool - Expense</v>
      </c>
      <c r="G224" s="55">
        <v>0</v>
      </c>
      <c r="H224" s="55">
        <v>21556.7</v>
      </c>
      <c r="I224" s="55">
        <v>21556.7</v>
      </c>
      <c r="J224" s="4">
        <v>0</v>
      </c>
      <c r="K224" s="4">
        <v>0</v>
      </c>
      <c r="L224" s="5">
        <v>0</v>
      </c>
      <c r="M224" s="55">
        <v>0</v>
      </c>
      <c r="N224" s="4">
        <v>21556.7</v>
      </c>
      <c r="O224" s="3">
        <v>1</v>
      </c>
      <c r="P224">
        <v>2021</v>
      </c>
    </row>
    <row r="225" spans="1:16" x14ac:dyDescent="0.2">
      <c r="A225" s="2" t="s">
        <v>152</v>
      </c>
      <c r="B225" s="2" t="s">
        <v>560</v>
      </c>
      <c r="C225" s="2" t="s">
        <v>470</v>
      </c>
      <c r="D225" s="2" t="s">
        <v>159</v>
      </c>
      <c r="E225" s="2" t="s">
        <v>163</v>
      </c>
      <c r="F225" s="2" t="str">
        <f t="shared" si="3"/>
        <v>TAG001231 FAU Master Account Set: Budget Pool - Expense</v>
      </c>
      <c r="G225" s="55">
        <v>0</v>
      </c>
      <c r="H225" s="55">
        <v>11848.84</v>
      </c>
      <c r="I225" s="55">
        <v>11848.84</v>
      </c>
      <c r="J225" s="4">
        <v>11848.84</v>
      </c>
      <c r="K225" s="4">
        <v>0</v>
      </c>
      <c r="L225" s="5">
        <v>0</v>
      </c>
      <c r="M225" s="55">
        <v>11848.84</v>
      </c>
      <c r="N225" s="4">
        <v>0</v>
      </c>
      <c r="O225" s="3">
        <v>0</v>
      </c>
      <c r="P225">
        <v>2021</v>
      </c>
    </row>
    <row r="226" spans="1:16" x14ac:dyDescent="0.2">
      <c r="A226" s="2" t="s">
        <v>152</v>
      </c>
      <c r="B226" s="2" t="s">
        <v>560</v>
      </c>
      <c r="C226" s="2" t="s">
        <v>160</v>
      </c>
      <c r="D226" s="2" t="s">
        <v>159</v>
      </c>
      <c r="E226" s="2" t="s">
        <v>163</v>
      </c>
      <c r="F226" s="2" t="str">
        <f t="shared" si="3"/>
        <v>TAG001231 FAU Master Account Set: Budget Pool - Expense</v>
      </c>
      <c r="G226" s="55">
        <v>250000</v>
      </c>
      <c r="H226" s="55">
        <v>-86425.54</v>
      </c>
      <c r="I226" s="55">
        <v>163574.46</v>
      </c>
      <c r="J226" s="4">
        <v>135934.37</v>
      </c>
      <c r="K226" s="4">
        <v>0</v>
      </c>
      <c r="L226" s="5">
        <v>0</v>
      </c>
      <c r="M226" s="55">
        <v>135934.37</v>
      </c>
      <c r="N226" s="4">
        <v>27640.09</v>
      </c>
      <c r="O226" s="3">
        <v>0.16897599999999999</v>
      </c>
      <c r="P226">
        <v>2021</v>
      </c>
    </row>
    <row r="227" spans="1:16" x14ac:dyDescent="0.2">
      <c r="A227" s="2" t="s">
        <v>152</v>
      </c>
      <c r="B227" s="2" t="s">
        <v>560</v>
      </c>
      <c r="C227" s="2" t="s">
        <v>160</v>
      </c>
      <c r="D227" s="2" t="s">
        <v>159</v>
      </c>
      <c r="E227" s="2" t="s">
        <v>162</v>
      </c>
      <c r="F227" s="2" t="str">
        <f t="shared" si="3"/>
        <v>TAG001231 FAU Master Account Set: Budget Pool - INTRA-Fund Transfers Out</v>
      </c>
      <c r="G227" s="55">
        <v>7000</v>
      </c>
      <c r="H227" s="55">
        <v>0</v>
      </c>
      <c r="I227" s="55">
        <v>7000</v>
      </c>
      <c r="J227" s="4">
        <v>5487.53</v>
      </c>
      <c r="K227" s="4">
        <v>0</v>
      </c>
      <c r="L227" s="5">
        <v>0</v>
      </c>
      <c r="M227" s="55">
        <v>5487.53</v>
      </c>
      <c r="N227" s="4">
        <v>1512.47</v>
      </c>
      <c r="O227" s="3">
        <v>0.21606700000000001</v>
      </c>
      <c r="P227">
        <v>2021</v>
      </c>
    </row>
    <row r="228" spans="1:16" x14ac:dyDescent="0.2">
      <c r="A228" s="2" t="s">
        <v>153</v>
      </c>
      <c r="B228" s="2" t="s">
        <v>154</v>
      </c>
      <c r="C228" s="2" t="s">
        <v>471</v>
      </c>
      <c r="D228" s="2" t="s">
        <v>159</v>
      </c>
      <c r="E228" s="2" t="s">
        <v>163</v>
      </c>
      <c r="F228" s="2" t="str">
        <f t="shared" si="3"/>
        <v>TAG001284 FAU Master Account Set: Budget Pool - Expense</v>
      </c>
      <c r="G228" s="55">
        <v>0</v>
      </c>
      <c r="H228" s="55">
        <v>198925.6</v>
      </c>
      <c r="I228" s="55">
        <v>198925.6</v>
      </c>
      <c r="J228" s="4">
        <v>198925.6</v>
      </c>
      <c r="K228" s="4">
        <v>0</v>
      </c>
      <c r="L228" s="5">
        <v>0</v>
      </c>
      <c r="M228" s="55">
        <v>198925.6</v>
      </c>
      <c r="N228" s="4">
        <v>0</v>
      </c>
      <c r="O228" s="3">
        <v>0</v>
      </c>
      <c r="P228">
        <v>2021</v>
      </c>
    </row>
    <row r="229" spans="1:16" x14ac:dyDescent="0.2">
      <c r="A229" s="2" t="s">
        <v>153</v>
      </c>
      <c r="B229" s="2" t="s">
        <v>154</v>
      </c>
      <c r="C229" s="2" t="s">
        <v>160</v>
      </c>
      <c r="D229" s="2" t="s">
        <v>159</v>
      </c>
      <c r="E229" s="2" t="s">
        <v>163</v>
      </c>
      <c r="F229" s="2" t="str">
        <f t="shared" si="3"/>
        <v>TAG001284 FAU Master Account Set: Budget Pool - Expense</v>
      </c>
      <c r="G229" s="55">
        <v>850000</v>
      </c>
      <c r="H229" s="55">
        <v>-223925.6</v>
      </c>
      <c r="I229" s="55">
        <v>626074.4</v>
      </c>
      <c r="J229" s="4">
        <v>0</v>
      </c>
      <c r="K229" s="4">
        <v>0</v>
      </c>
      <c r="L229" s="5">
        <v>0</v>
      </c>
      <c r="M229" s="55">
        <v>0</v>
      </c>
      <c r="N229" s="4">
        <v>626074.4</v>
      </c>
      <c r="O229" s="3">
        <v>1</v>
      </c>
      <c r="P229">
        <v>2021</v>
      </c>
    </row>
    <row r="230" spans="1:16" x14ac:dyDescent="0.2">
      <c r="A230" s="2" t="s">
        <v>153</v>
      </c>
      <c r="B230" s="2" t="s">
        <v>154</v>
      </c>
      <c r="C230" s="2" t="s">
        <v>160</v>
      </c>
      <c r="D230" s="2" t="s">
        <v>159</v>
      </c>
      <c r="E230" s="2" t="s">
        <v>162</v>
      </c>
      <c r="F230" s="2" t="str">
        <f t="shared" si="3"/>
        <v>TAG001284 FAU Master Account Set: Budget Pool - INTRA-Fund Transfers Out</v>
      </c>
      <c r="G230" s="55">
        <v>23800</v>
      </c>
      <c r="H230" s="55">
        <v>-700</v>
      </c>
      <c r="I230" s="55">
        <v>23100</v>
      </c>
      <c r="J230" s="4">
        <v>5569.92</v>
      </c>
      <c r="K230" s="4">
        <v>0</v>
      </c>
      <c r="L230" s="5">
        <v>0</v>
      </c>
      <c r="M230" s="55">
        <v>5569.92</v>
      </c>
      <c r="N230" s="4">
        <v>17530.080000000002</v>
      </c>
      <c r="O230" s="3">
        <v>0.75887800000000005</v>
      </c>
      <c r="P230">
        <v>2021</v>
      </c>
    </row>
    <row r="231" spans="1:16" x14ac:dyDescent="0.2">
      <c r="A231" s="2" t="s">
        <v>141</v>
      </c>
      <c r="B231" s="2" t="s">
        <v>505</v>
      </c>
      <c r="C231" s="2" t="s">
        <v>160</v>
      </c>
      <c r="D231" s="2" t="s">
        <v>159</v>
      </c>
      <c r="E231" s="2" t="s">
        <v>162</v>
      </c>
      <c r="F231" s="2" t="str">
        <f t="shared" si="3"/>
        <v>TAG001285 FAU Master Account Set: Budget Pool - INTRA-Fund Transfers Out</v>
      </c>
      <c r="G231" s="55">
        <v>336</v>
      </c>
      <c r="H231" s="55">
        <v>0</v>
      </c>
      <c r="I231" s="55">
        <v>336</v>
      </c>
      <c r="J231" s="4">
        <v>4.4800000000000004</v>
      </c>
      <c r="K231" s="4">
        <v>0</v>
      </c>
      <c r="L231" s="5">
        <v>0</v>
      </c>
      <c r="M231" s="55">
        <v>4.4800000000000004</v>
      </c>
      <c r="N231" s="4">
        <v>331.52</v>
      </c>
      <c r="O231" s="3">
        <v>0.98666699999999996</v>
      </c>
      <c r="P231">
        <v>2021</v>
      </c>
    </row>
    <row r="232" spans="1:16" x14ac:dyDescent="0.2">
      <c r="A232" s="2" t="s">
        <v>141</v>
      </c>
      <c r="B232" s="2" t="s">
        <v>505</v>
      </c>
      <c r="C232" s="2" t="s">
        <v>160</v>
      </c>
      <c r="D232" s="2" t="s">
        <v>159</v>
      </c>
      <c r="E232" s="2" t="s">
        <v>158</v>
      </c>
      <c r="F232" s="2" t="str">
        <f t="shared" si="3"/>
        <v>TAG001285 FAU Master Account Set: Budget Pool - OPS</v>
      </c>
      <c r="G232" s="55">
        <v>12000</v>
      </c>
      <c r="H232" s="55">
        <v>0</v>
      </c>
      <c r="I232" s="55">
        <v>12000</v>
      </c>
      <c r="J232" s="4">
        <v>160</v>
      </c>
      <c r="K232" s="4">
        <v>0</v>
      </c>
      <c r="L232" s="5">
        <v>0</v>
      </c>
      <c r="M232" s="55">
        <v>160</v>
      </c>
      <c r="N232" s="4">
        <v>11840</v>
      </c>
      <c r="O232" s="3">
        <v>0.98666699999999996</v>
      </c>
      <c r="P232">
        <v>2021</v>
      </c>
    </row>
    <row r="233" spans="1:16" x14ac:dyDescent="0.2">
      <c r="A233" s="2" t="s">
        <v>142</v>
      </c>
      <c r="B233" s="2" t="s">
        <v>559</v>
      </c>
      <c r="C233" s="2" t="s">
        <v>160</v>
      </c>
      <c r="D233" s="2" t="s">
        <v>159</v>
      </c>
      <c r="E233" s="2" t="s">
        <v>163</v>
      </c>
      <c r="F233" s="2" t="str">
        <f t="shared" si="3"/>
        <v>TAG001286 FAU Master Account Set: Budget Pool - Expense</v>
      </c>
      <c r="G233" s="55">
        <v>10000</v>
      </c>
      <c r="H233" s="55">
        <v>0</v>
      </c>
      <c r="I233" s="55">
        <v>10000</v>
      </c>
      <c r="J233" s="4">
        <v>0</v>
      </c>
      <c r="K233" s="4">
        <v>0</v>
      </c>
      <c r="L233" s="5">
        <v>0</v>
      </c>
      <c r="M233" s="55">
        <v>0</v>
      </c>
      <c r="N233" s="4">
        <v>10000</v>
      </c>
      <c r="O233" s="3">
        <v>1</v>
      </c>
      <c r="P233">
        <v>2021</v>
      </c>
    </row>
    <row r="234" spans="1:16" x14ac:dyDescent="0.2">
      <c r="A234" s="2" t="s">
        <v>142</v>
      </c>
      <c r="B234" s="2" t="s">
        <v>559</v>
      </c>
      <c r="C234" s="2" t="s">
        <v>160</v>
      </c>
      <c r="D234" s="2" t="s">
        <v>159</v>
      </c>
      <c r="E234" s="2" t="s">
        <v>162</v>
      </c>
      <c r="F234" s="2" t="str">
        <f t="shared" si="3"/>
        <v>TAG001286 FAU Master Account Set: Budget Pool - INTRA-Fund Transfers Out</v>
      </c>
      <c r="G234" s="55">
        <v>280</v>
      </c>
      <c r="H234" s="55">
        <v>0</v>
      </c>
      <c r="I234" s="55">
        <v>280</v>
      </c>
      <c r="J234" s="4">
        <v>497.94</v>
      </c>
      <c r="K234" s="4">
        <v>0</v>
      </c>
      <c r="L234" s="5">
        <v>0</v>
      </c>
      <c r="M234" s="55">
        <v>497.94</v>
      </c>
      <c r="N234" s="4">
        <v>-217.94</v>
      </c>
      <c r="O234" s="3">
        <v>-0.77835699999999997</v>
      </c>
      <c r="P234">
        <v>2021</v>
      </c>
    </row>
    <row r="235" spans="1:16" x14ac:dyDescent="0.2">
      <c r="A235" s="2" t="s">
        <v>142</v>
      </c>
      <c r="B235" s="2" t="s">
        <v>559</v>
      </c>
      <c r="C235" s="2" t="s">
        <v>160</v>
      </c>
      <c r="D235" s="2" t="s">
        <v>159</v>
      </c>
      <c r="E235" s="2" t="s">
        <v>158</v>
      </c>
      <c r="F235" s="2" t="str">
        <f t="shared" si="3"/>
        <v>TAG001286 FAU Master Account Set: Budget Pool - OPS</v>
      </c>
      <c r="G235" s="55">
        <v>0</v>
      </c>
      <c r="H235" s="55">
        <v>0</v>
      </c>
      <c r="I235" s="55">
        <v>0</v>
      </c>
      <c r="J235" s="4">
        <v>-73.61</v>
      </c>
      <c r="K235" s="4">
        <v>0</v>
      </c>
      <c r="L235" s="5">
        <v>0</v>
      </c>
      <c r="M235" s="55">
        <v>-73.61</v>
      </c>
      <c r="N235" s="4">
        <v>73.61</v>
      </c>
      <c r="O235" s="3">
        <v>0</v>
      </c>
      <c r="P235">
        <v>2021</v>
      </c>
    </row>
    <row r="236" spans="1:16" x14ac:dyDescent="0.2">
      <c r="A236" s="2" t="s">
        <v>144</v>
      </c>
      <c r="B236" s="2" t="s">
        <v>558</v>
      </c>
      <c r="C236" s="2" t="s">
        <v>160</v>
      </c>
      <c r="D236" s="2" t="s">
        <v>159</v>
      </c>
      <c r="E236" s="2" t="s">
        <v>163</v>
      </c>
      <c r="F236" s="2" t="str">
        <f t="shared" si="3"/>
        <v>TAG001288 FAU Master Account Set: Budget Pool - Expense</v>
      </c>
      <c r="G236" s="55">
        <v>15000</v>
      </c>
      <c r="H236" s="55">
        <v>0</v>
      </c>
      <c r="I236" s="55">
        <v>15000</v>
      </c>
      <c r="J236" s="4">
        <v>2312.48</v>
      </c>
      <c r="K236" s="4">
        <v>0</v>
      </c>
      <c r="L236" s="5">
        <v>0</v>
      </c>
      <c r="M236" s="55">
        <v>2312.48</v>
      </c>
      <c r="N236" s="4">
        <v>12687.52</v>
      </c>
      <c r="O236" s="3">
        <v>0.845835</v>
      </c>
      <c r="P236">
        <v>2021</v>
      </c>
    </row>
    <row r="237" spans="1:16" x14ac:dyDescent="0.2">
      <c r="A237" s="2" t="s">
        <v>144</v>
      </c>
      <c r="B237" s="2" t="s">
        <v>558</v>
      </c>
      <c r="C237" s="2" t="s">
        <v>160</v>
      </c>
      <c r="D237" s="2" t="s">
        <v>159</v>
      </c>
      <c r="E237" s="2" t="s">
        <v>162</v>
      </c>
      <c r="F237" s="2" t="str">
        <f t="shared" si="3"/>
        <v>TAG001288 FAU Master Account Set: Budget Pool - INTRA-Fund Transfers Out</v>
      </c>
      <c r="G237" s="55">
        <v>420</v>
      </c>
      <c r="H237" s="55">
        <v>0</v>
      </c>
      <c r="I237" s="55">
        <v>420</v>
      </c>
      <c r="J237" s="4">
        <v>64.739999999999995</v>
      </c>
      <c r="K237" s="4">
        <v>0</v>
      </c>
      <c r="L237" s="5">
        <v>0</v>
      </c>
      <c r="M237" s="55">
        <v>64.739999999999995</v>
      </c>
      <c r="N237" s="4">
        <v>355.26</v>
      </c>
      <c r="O237" s="3">
        <v>0.84585699999999997</v>
      </c>
      <c r="P237">
        <v>2021</v>
      </c>
    </row>
    <row r="238" spans="1:16" x14ac:dyDescent="0.2">
      <c r="A238" s="2" t="s">
        <v>145</v>
      </c>
      <c r="B238" s="2" t="s">
        <v>511</v>
      </c>
      <c r="C238" s="2" t="s">
        <v>160</v>
      </c>
      <c r="D238" s="2" t="s">
        <v>159</v>
      </c>
      <c r="E238" s="2" t="s">
        <v>163</v>
      </c>
      <c r="F238" s="2" t="str">
        <f t="shared" si="3"/>
        <v>TAG001289 FAU Master Account Set: Budget Pool - Expense</v>
      </c>
      <c r="G238" s="55">
        <v>30000</v>
      </c>
      <c r="H238" s="55">
        <v>0</v>
      </c>
      <c r="I238" s="55">
        <v>30000</v>
      </c>
      <c r="J238" s="4">
        <v>88.45</v>
      </c>
      <c r="K238" s="4">
        <v>0</v>
      </c>
      <c r="L238" s="5">
        <v>0</v>
      </c>
      <c r="M238" s="55">
        <v>88.45</v>
      </c>
      <c r="N238" s="4">
        <v>29911.55</v>
      </c>
      <c r="O238" s="3">
        <v>0.99705200000000005</v>
      </c>
      <c r="P238">
        <v>2021</v>
      </c>
    </row>
    <row r="239" spans="1:16" x14ac:dyDescent="0.2">
      <c r="A239" s="2" t="s">
        <v>145</v>
      </c>
      <c r="B239" s="2" t="s">
        <v>511</v>
      </c>
      <c r="C239" s="2" t="s">
        <v>160</v>
      </c>
      <c r="D239" s="2" t="s">
        <v>159</v>
      </c>
      <c r="E239" s="2" t="s">
        <v>162</v>
      </c>
      <c r="F239" s="2" t="str">
        <f t="shared" si="3"/>
        <v>TAG001289 FAU Master Account Set: Budget Pool - INTRA-Fund Transfers Out</v>
      </c>
      <c r="G239" s="55">
        <v>840</v>
      </c>
      <c r="H239" s="55">
        <v>0</v>
      </c>
      <c r="I239" s="55">
        <v>840</v>
      </c>
      <c r="J239" s="4">
        <v>2.48</v>
      </c>
      <c r="K239" s="4">
        <v>0</v>
      </c>
      <c r="L239" s="5">
        <v>0</v>
      </c>
      <c r="M239" s="55">
        <v>2.48</v>
      </c>
      <c r="N239" s="4">
        <v>837.52</v>
      </c>
      <c r="O239" s="3">
        <v>0.99704800000000005</v>
      </c>
      <c r="P239">
        <v>2021</v>
      </c>
    </row>
    <row r="240" spans="1:16" x14ac:dyDescent="0.2">
      <c r="A240" s="2" t="s">
        <v>146</v>
      </c>
      <c r="B240" s="2" t="s">
        <v>557</v>
      </c>
      <c r="C240" s="2" t="s">
        <v>160</v>
      </c>
      <c r="D240" s="2" t="s">
        <v>159</v>
      </c>
      <c r="E240" s="2" t="s">
        <v>163</v>
      </c>
      <c r="F240" s="2" t="str">
        <f t="shared" si="3"/>
        <v>TAG001290 FAU Master Account Set: Budget Pool - Expense</v>
      </c>
      <c r="G240" s="55">
        <v>5000</v>
      </c>
      <c r="H240" s="55">
        <v>0</v>
      </c>
      <c r="I240" s="55">
        <v>5000</v>
      </c>
      <c r="J240" s="4">
        <v>0</v>
      </c>
      <c r="K240" s="4">
        <v>0</v>
      </c>
      <c r="L240" s="5">
        <v>0</v>
      </c>
      <c r="M240" s="55">
        <v>0</v>
      </c>
      <c r="N240" s="4">
        <v>5000</v>
      </c>
      <c r="O240" s="3">
        <v>1</v>
      </c>
      <c r="P240">
        <v>2021</v>
      </c>
    </row>
    <row r="241" spans="1:16" x14ac:dyDescent="0.2">
      <c r="A241" s="2" t="s">
        <v>146</v>
      </c>
      <c r="B241" s="2" t="s">
        <v>557</v>
      </c>
      <c r="C241" s="2" t="s">
        <v>160</v>
      </c>
      <c r="D241" s="2" t="s">
        <v>159</v>
      </c>
      <c r="E241" s="2" t="s">
        <v>162</v>
      </c>
      <c r="F241" s="2" t="str">
        <f t="shared" si="3"/>
        <v>TAG001290 FAU Master Account Set: Budget Pool - INTRA-Fund Transfers Out</v>
      </c>
      <c r="G241" s="55">
        <v>140</v>
      </c>
      <c r="H241" s="55">
        <v>0</v>
      </c>
      <c r="I241" s="55">
        <v>140</v>
      </c>
      <c r="J241" s="4">
        <v>0</v>
      </c>
      <c r="K241" s="4">
        <v>0</v>
      </c>
      <c r="L241" s="5">
        <v>0</v>
      </c>
      <c r="M241" s="55">
        <v>0</v>
      </c>
      <c r="N241" s="4">
        <v>140</v>
      </c>
      <c r="O241" s="3">
        <v>1</v>
      </c>
      <c r="P241">
        <v>2021</v>
      </c>
    </row>
    <row r="242" spans="1:16" x14ac:dyDescent="0.2">
      <c r="A242" s="2" t="s">
        <v>147</v>
      </c>
      <c r="B242" s="2" t="s">
        <v>556</v>
      </c>
      <c r="C242" s="2" t="s">
        <v>160</v>
      </c>
      <c r="D242" s="2" t="s">
        <v>159</v>
      </c>
      <c r="E242" s="2" t="s">
        <v>163</v>
      </c>
      <c r="F242" s="2" t="str">
        <f t="shared" si="3"/>
        <v>TAG001291 FAU Master Account Set: Budget Pool - Expense</v>
      </c>
      <c r="G242" s="55">
        <v>0</v>
      </c>
      <c r="H242" s="55">
        <v>25000</v>
      </c>
      <c r="I242" s="55">
        <v>25000</v>
      </c>
      <c r="J242" s="4">
        <v>1000</v>
      </c>
      <c r="K242" s="4">
        <v>0</v>
      </c>
      <c r="L242" s="5">
        <v>0</v>
      </c>
      <c r="M242" s="55">
        <v>1000</v>
      </c>
      <c r="N242" s="4">
        <v>24000</v>
      </c>
      <c r="O242" s="3">
        <v>0.96</v>
      </c>
      <c r="P242">
        <v>2021</v>
      </c>
    </row>
    <row r="243" spans="1:16" x14ac:dyDescent="0.2">
      <c r="A243" s="2" t="s">
        <v>147</v>
      </c>
      <c r="B243" s="2" t="s">
        <v>556</v>
      </c>
      <c r="C243" s="2" t="s">
        <v>160</v>
      </c>
      <c r="D243" s="2" t="s">
        <v>159</v>
      </c>
      <c r="E243" s="2" t="s">
        <v>165</v>
      </c>
      <c r="F243" s="2" t="str">
        <f t="shared" si="3"/>
        <v>TAG001291 FAU Master Account Set: Budget Pool - INTER-Fund Transfers Out</v>
      </c>
      <c r="G243" s="55">
        <v>0</v>
      </c>
      <c r="H243" s="55">
        <v>0</v>
      </c>
      <c r="I243" s="55">
        <v>0</v>
      </c>
      <c r="J243" s="4">
        <v>0</v>
      </c>
      <c r="K243" s="4">
        <v>0</v>
      </c>
      <c r="L243" s="5">
        <v>0</v>
      </c>
      <c r="M243" s="55">
        <v>0</v>
      </c>
      <c r="N243" s="4">
        <v>0</v>
      </c>
      <c r="O243" s="3">
        <v>0</v>
      </c>
      <c r="P243">
        <v>2021</v>
      </c>
    </row>
    <row r="244" spans="1:16" x14ac:dyDescent="0.2">
      <c r="A244" s="2" t="s">
        <v>147</v>
      </c>
      <c r="B244" s="2" t="s">
        <v>556</v>
      </c>
      <c r="C244" s="2" t="s">
        <v>160</v>
      </c>
      <c r="D244" s="2" t="s">
        <v>159</v>
      </c>
      <c r="E244" s="2" t="s">
        <v>162</v>
      </c>
      <c r="F244" s="2" t="str">
        <f t="shared" si="3"/>
        <v>TAG001291 FAU Master Account Set: Budget Pool - INTRA-Fund Transfers Out</v>
      </c>
      <c r="G244" s="55">
        <v>0</v>
      </c>
      <c r="H244" s="55">
        <v>700</v>
      </c>
      <c r="I244" s="55">
        <v>700</v>
      </c>
      <c r="J244" s="4">
        <v>28</v>
      </c>
      <c r="K244" s="4">
        <v>0</v>
      </c>
      <c r="L244" s="5">
        <v>0</v>
      </c>
      <c r="M244" s="55">
        <v>28</v>
      </c>
      <c r="N244" s="4">
        <v>672</v>
      </c>
      <c r="O244" s="3">
        <v>0.96</v>
      </c>
      <c r="P244">
        <v>2021</v>
      </c>
    </row>
    <row r="245" spans="1:16" x14ac:dyDescent="0.2">
      <c r="A245" s="2" t="s">
        <v>148</v>
      </c>
      <c r="B245" s="2" t="s">
        <v>555</v>
      </c>
      <c r="C245" s="2" t="s">
        <v>160</v>
      </c>
      <c r="D245" s="2" t="s">
        <v>159</v>
      </c>
      <c r="E245" s="2" t="s">
        <v>163</v>
      </c>
      <c r="F245" s="2" t="str">
        <f t="shared" si="3"/>
        <v>TAG001292 FAU Master Account Set: Budget Pool - Expense</v>
      </c>
      <c r="G245" s="55">
        <v>1680</v>
      </c>
      <c r="H245" s="55">
        <v>0</v>
      </c>
      <c r="I245" s="55">
        <v>1680</v>
      </c>
      <c r="J245" s="4">
        <v>-393</v>
      </c>
      <c r="K245" s="4">
        <v>0</v>
      </c>
      <c r="L245" s="5">
        <v>0</v>
      </c>
      <c r="M245" s="55">
        <v>-393</v>
      </c>
      <c r="N245" s="4">
        <v>2073</v>
      </c>
      <c r="O245" s="3">
        <v>1.2339290000000001</v>
      </c>
      <c r="P245">
        <v>2021</v>
      </c>
    </row>
    <row r="246" spans="1:16" x14ac:dyDescent="0.2">
      <c r="A246" s="2" t="s">
        <v>148</v>
      </c>
      <c r="B246" s="2" t="s">
        <v>555</v>
      </c>
      <c r="C246" s="2" t="s">
        <v>160</v>
      </c>
      <c r="D246" s="2" t="s">
        <v>159</v>
      </c>
      <c r="E246" s="2" t="s">
        <v>162</v>
      </c>
      <c r="F246" s="2" t="str">
        <f t="shared" si="3"/>
        <v>TAG001292 FAU Master Account Set: Budget Pool - INTRA-Fund Transfers Out</v>
      </c>
      <c r="G246" s="55">
        <v>47.04</v>
      </c>
      <c r="H246" s="55">
        <v>0</v>
      </c>
      <c r="I246" s="55">
        <v>47.04</v>
      </c>
      <c r="J246" s="4">
        <v>-11</v>
      </c>
      <c r="K246" s="4">
        <v>0</v>
      </c>
      <c r="L246" s="5">
        <v>0</v>
      </c>
      <c r="M246" s="55">
        <v>-11</v>
      </c>
      <c r="N246" s="4">
        <v>58.04</v>
      </c>
      <c r="O246" s="3">
        <v>1.2338439999999999</v>
      </c>
      <c r="P246">
        <v>2021</v>
      </c>
    </row>
    <row r="247" spans="1:16" x14ac:dyDescent="0.2">
      <c r="A247" s="2" t="s">
        <v>36</v>
      </c>
      <c r="B247" s="2" t="s">
        <v>554</v>
      </c>
      <c r="C247" s="2" t="s">
        <v>160</v>
      </c>
      <c r="D247" s="2" t="s">
        <v>159</v>
      </c>
      <c r="E247" s="2" t="s">
        <v>165</v>
      </c>
      <c r="F247" s="2" t="str">
        <f t="shared" si="3"/>
        <v>TAG001294 FAU Master Account Set: Budget Pool - INTER-Fund Transfers Out</v>
      </c>
      <c r="G247" s="55">
        <v>243712</v>
      </c>
      <c r="H247" s="55">
        <v>0</v>
      </c>
      <c r="I247" s="55">
        <v>243712</v>
      </c>
      <c r="J247" s="4">
        <v>243712</v>
      </c>
      <c r="K247" s="4">
        <v>0</v>
      </c>
      <c r="L247" s="5">
        <v>0</v>
      </c>
      <c r="M247" s="55">
        <v>243712</v>
      </c>
      <c r="N247" s="4">
        <v>0</v>
      </c>
      <c r="O247" s="3">
        <v>0</v>
      </c>
      <c r="P247">
        <v>2021</v>
      </c>
    </row>
    <row r="248" spans="1:16" x14ac:dyDescent="0.2">
      <c r="A248" s="2" t="s">
        <v>37</v>
      </c>
      <c r="B248" s="2" t="s">
        <v>553</v>
      </c>
      <c r="C248" s="2" t="s">
        <v>160</v>
      </c>
      <c r="D248" s="2" t="s">
        <v>159</v>
      </c>
      <c r="E248" s="2" t="s">
        <v>165</v>
      </c>
      <c r="F248" s="2" t="str">
        <f t="shared" si="3"/>
        <v>TAG001295 FAU Master Account Set: Budget Pool - INTER-Fund Transfers Out</v>
      </c>
      <c r="G248" s="55">
        <v>207933</v>
      </c>
      <c r="H248" s="55">
        <v>0</v>
      </c>
      <c r="I248" s="55">
        <v>207933</v>
      </c>
      <c r="J248" s="4">
        <v>185933</v>
      </c>
      <c r="K248" s="4">
        <v>0</v>
      </c>
      <c r="L248" s="5">
        <v>0</v>
      </c>
      <c r="M248" s="55">
        <v>185933</v>
      </c>
      <c r="N248" s="4">
        <v>22000</v>
      </c>
      <c r="O248" s="3">
        <v>0.10580299999999999</v>
      </c>
      <c r="P248">
        <v>2021</v>
      </c>
    </row>
    <row r="249" spans="1:16" x14ac:dyDescent="0.2">
      <c r="A249" s="2" t="s">
        <v>37</v>
      </c>
      <c r="B249" s="2" t="s">
        <v>553</v>
      </c>
      <c r="C249" s="2" t="s">
        <v>160</v>
      </c>
      <c r="D249" s="2" t="s">
        <v>159</v>
      </c>
      <c r="E249" s="2" t="s">
        <v>162</v>
      </c>
      <c r="F249" s="2" t="str">
        <f t="shared" si="3"/>
        <v>TAG001295 FAU Master Account Set: Budget Pool - INTRA-Fund Transfers Out</v>
      </c>
      <c r="G249" s="55">
        <v>0</v>
      </c>
      <c r="H249" s="55">
        <v>0</v>
      </c>
      <c r="I249" s="55">
        <v>0</v>
      </c>
      <c r="J249" s="4">
        <v>22000</v>
      </c>
      <c r="K249" s="4">
        <v>0</v>
      </c>
      <c r="L249" s="5">
        <v>0</v>
      </c>
      <c r="M249" s="55">
        <v>22000</v>
      </c>
      <c r="N249" s="4">
        <v>-22000</v>
      </c>
      <c r="O249" s="3">
        <v>0</v>
      </c>
      <c r="P249">
        <v>2021</v>
      </c>
    </row>
    <row r="250" spans="1:16" x14ac:dyDescent="0.2">
      <c r="A250" s="2" t="s">
        <v>38</v>
      </c>
      <c r="B250" s="2" t="s">
        <v>552</v>
      </c>
      <c r="C250" s="2" t="s">
        <v>160</v>
      </c>
      <c r="D250" s="2" t="s">
        <v>159</v>
      </c>
      <c r="E250" s="2" t="s">
        <v>163</v>
      </c>
      <c r="F250" s="2" t="str">
        <f t="shared" si="3"/>
        <v>TAG001296 FAU Master Account Set: Budget Pool - Expense</v>
      </c>
      <c r="G250" s="55">
        <v>92685</v>
      </c>
      <c r="H250" s="55">
        <v>0</v>
      </c>
      <c r="I250" s="55">
        <v>92685</v>
      </c>
      <c r="J250" s="4">
        <v>54172</v>
      </c>
      <c r="K250" s="4">
        <v>0</v>
      </c>
      <c r="L250" s="5">
        <v>0</v>
      </c>
      <c r="M250" s="55">
        <v>54172</v>
      </c>
      <c r="N250" s="4">
        <v>38513</v>
      </c>
      <c r="O250" s="3">
        <v>0.41552600000000001</v>
      </c>
      <c r="P250">
        <v>2021</v>
      </c>
    </row>
    <row r="251" spans="1:16" x14ac:dyDescent="0.2">
      <c r="A251" s="2" t="s">
        <v>38</v>
      </c>
      <c r="B251" s="2" t="s">
        <v>552</v>
      </c>
      <c r="C251" s="2" t="s">
        <v>160</v>
      </c>
      <c r="D251" s="2" t="s">
        <v>159</v>
      </c>
      <c r="E251" s="2" t="s">
        <v>162</v>
      </c>
      <c r="F251" s="2" t="str">
        <f t="shared" si="3"/>
        <v>TAG001296 FAU Master Account Set: Budget Pool - INTRA-Fund Transfers Out</v>
      </c>
      <c r="G251" s="55">
        <v>3378.2</v>
      </c>
      <c r="H251" s="55">
        <v>-103.85</v>
      </c>
      <c r="I251" s="55">
        <v>3274.35</v>
      </c>
      <c r="J251" s="4">
        <v>1920.62</v>
      </c>
      <c r="K251" s="4">
        <v>0</v>
      </c>
      <c r="L251" s="5">
        <v>0</v>
      </c>
      <c r="M251" s="55">
        <v>1920.62</v>
      </c>
      <c r="N251" s="4">
        <v>1353.73</v>
      </c>
      <c r="O251" s="3">
        <v>0.413435</v>
      </c>
      <c r="P251">
        <v>2021</v>
      </c>
    </row>
    <row r="252" spans="1:16" x14ac:dyDescent="0.2">
      <c r="A252" s="2" t="s">
        <v>38</v>
      </c>
      <c r="B252" s="2" t="s">
        <v>552</v>
      </c>
      <c r="C252" s="2" t="s">
        <v>160</v>
      </c>
      <c r="D252" s="2" t="s">
        <v>159</v>
      </c>
      <c r="E252" s="2" t="s">
        <v>158</v>
      </c>
      <c r="F252" s="2" t="str">
        <f t="shared" si="3"/>
        <v>TAG001296 FAU Master Account Set: Budget Pool - OPS</v>
      </c>
      <c r="G252" s="55">
        <v>27965</v>
      </c>
      <c r="H252" s="55">
        <v>-3708.78</v>
      </c>
      <c r="I252" s="55">
        <v>24256.22</v>
      </c>
      <c r="J252" s="4">
        <v>14422.05</v>
      </c>
      <c r="K252" s="4">
        <v>0</v>
      </c>
      <c r="L252" s="5">
        <v>0</v>
      </c>
      <c r="M252" s="55">
        <v>14422.05</v>
      </c>
      <c r="N252" s="4">
        <v>9834.17</v>
      </c>
      <c r="O252" s="3">
        <v>0.40542899999999998</v>
      </c>
      <c r="P252">
        <v>2021</v>
      </c>
    </row>
    <row r="253" spans="1:16" x14ac:dyDescent="0.2">
      <c r="A253" s="2" t="s">
        <v>40</v>
      </c>
      <c r="B253" s="2" t="s">
        <v>551</v>
      </c>
      <c r="C253" s="2" t="s">
        <v>472</v>
      </c>
      <c r="D253" s="2" t="s">
        <v>159</v>
      </c>
      <c r="E253" s="2" t="s">
        <v>163</v>
      </c>
      <c r="F253" s="2" t="str">
        <f t="shared" si="3"/>
        <v>TAG001297 FAU Master Account Set: Budget Pool - Expense</v>
      </c>
      <c r="G253" s="55">
        <v>0</v>
      </c>
      <c r="H253" s="55">
        <v>3175.58</v>
      </c>
      <c r="I253" s="55">
        <v>3175.58</v>
      </c>
      <c r="J253" s="4">
        <v>3175.58</v>
      </c>
      <c r="K253" s="4">
        <v>0</v>
      </c>
      <c r="L253" s="5">
        <v>0</v>
      </c>
      <c r="M253" s="55">
        <v>3175.58</v>
      </c>
      <c r="N253" s="4">
        <v>0</v>
      </c>
      <c r="O253" s="3">
        <v>0</v>
      </c>
      <c r="P253">
        <v>2021</v>
      </c>
    </row>
    <row r="254" spans="1:16" x14ac:dyDescent="0.2">
      <c r="A254" s="2" t="s">
        <v>40</v>
      </c>
      <c r="B254" s="2" t="s">
        <v>551</v>
      </c>
      <c r="C254" s="2" t="s">
        <v>160</v>
      </c>
      <c r="D254" s="2" t="s">
        <v>159</v>
      </c>
      <c r="E254" s="2" t="s">
        <v>163</v>
      </c>
      <c r="F254" s="2" t="str">
        <f t="shared" si="3"/>
        <v>TAG001297 FAU Master Account Set: Budget Pool - Expense</v>
      </c>
      <c r="G254" s="55">
        <v>13176.5</v>
      </c>
      <c r="H254" s="55">
        <v>-3175.58</v>
      </c>
      <c r="I254" s="55">
        <v>10000.92</v>
      </c>
      <c r="J254" s="4">
        <v>6622.41</v>
      </c>
      <c r="K254" s="4">
        <v>0</v>
      </c>
      <c r="L254" s="5">
        <v>0</v>
      </c>
      <c r="M254" s="55">
        <v>6622.41</v>
      </c>
      <c r="N254" s="4">
        <v>3378.51</v>
      </c>
      <c r="O254" s="3">
        <v>0.33782000000000001</v>
      </c>
      <c r="P254">
        <v>2021</v>
      </c>
    </row>
    <row r="255" spans="1:16" x14ac:dyDescent="0.2">
      <c r="A255" s="2" t="s">
        <v>40</v>
      </c>
      <c r="B255" s="2" t="s">
        <v>551</v>
      </c>
      <c r="C255" s="2" t="s">
        <v>160</v>
      </c>
      <c r="D255" s="2" t="s">
        <v>159</v>
      </c>
      <c r="E255" s="2" t="s">
        <v>162</v>
      </c>
      <c r="F255" s="2" t="str">
        <f t="shared" si="3"/>
        <v>TAG001297 FAU Master Account Set: Budget Pool - INTRA-Fund Transfers Out</v>
      </c>
      <c r="G255" s="55">
        <v>2481.5300000000002</v>
      </c>
      <c r="H255" s="55">
        <v>0</v>
      </c>
      <c r="I255" s="55">
        <v>2481.5300000000002</v>
      </c>
      <c r="J255" s="4">
        <v>2320.4699999999998</v>
      </c>
      <c r="K255" s="4">
        <v>0</v>
      </c>
      <c r="L255" s="5">
        <v>0</v>
      </c>
      <c r="M255" s="55">
        <v>2320.4699999999998</v>
      </c>
      <c r="N255" s="4">
        <v>161.06</v>
      </c>
      <c r="O255" s="3">
        <v>6.4904000000000003E-2</v>
      </c>
      <c r="P255">
        <v>2021</v>
      </c>
    </row>
    <row r="256" spans="1:16" x14ac:dyDescent="0.2">
      <c r="A256" s="2" t="s">
        <v>40</v>
      </c>
      <c r="B256" s="2" t="s">
        <v>551</v>
      </c>
      <c r="C256" s="2" t="s">
        <v>160</v>
      </c>
      <c r="D256" s="2" t="s">
        <v>159</v>
      </c>
      <c r="E256" s="2" t="s">
        <v>158</v>
      </c>
      <c r="F256" s="2" t="str">
        <f t="shared" si="3"/>
        <v>TAG001297 FAU Master Account Set: Budget Pool - OPS</v>
      </c>
      <c r="G256" s="55">
        <v>9200</v>
      </c>
      <c r="H256" s="55">
        <v>0</v>
      </c>
      <c r="I256" s="55">
        <v>9200</v>
      </c>
      <c r="J256" s="4">
        <v>7205</v>
      </c>
      <c r="K256" s="4">
        <v>0</v>
      </c>
      <c r="L256" s="5">
        <v>0</v>
      </c>
      <c r="M256" s="55">
        <v>7205</v>
      </c>
      <c r="N256" s="4">
        <v>1995</v>
      </c>
      <c r="O256" s="3">
        <v>0.21684800000000001</v>
      </c>
      <c r="P256">
        <v>2021</v>
      </c>
    </row>
    <row r="257" spans="1:16" x14ac:dyDescent="0.2">
      <c r="A257" s="2" t="s">
        <v>40</v>
      </c>
      <c r="B257" s="2" t="s">
        <v>551</v>
      </c>
      <c r="C257" s="2" t="s">
        <v>160</v>
      </c>
      <c r="D257" s="2" t="s">
        <v>159</v>
      </c>
      <c r="E257" s="2" t="s">
        <v>167</v>
      </c>
      <c r="F257" s="2" t="str">
        <f t="shared" si="3"/>
        <v>TAG001297 FAU Master Account Set: Budget Pool - Salaries &amp; Benefits (AMP, SP, Faculty)</v>
      </c>
      <c r="G257" s="55">
        <v>66249.600000000006</v>
      </c>
      <c r="H257" s="55">
        <v>0</v>
      </c>
      <c r="I257" s="55">
        <v>66249.600000000006</v>
      </c>
      <c r="J257" s="4">
        <v>65870.539999999994</v>
      </c>
      <c r="K257" s="4">
        <v>0</v>
      </c>
      <c r="L257" s="5">
        <v>0</v>
      </c>
      <c r="M257" s="55">
        <v>65870.539999999994</v>
      </c>
      <c r="N257" s="4">
        <v>379.06</v>
      </c>
      <c r="O257" s="3">
        <v>5.7219999999999997E-3</v>
      </c>
      <c r="P257">
        <v>2021</v>
      </c>
    </row>
    <row r="258" spans="1:16" x14ac:dyDescent="0.2">
      <c r="A258" s="2" t="s">
        <v>97</v>
      </c>
      <c r="B258" s="2" t="s">
        <v>550</v>
      </c>
      <c r="C258" s="2" t="s">
        <v>160</v>
      </c>
      <c r="D258" s="2" t="s">
        <v>159</v>
      </c>
      <c r="E258" s="2" t="s">
        <v>163</v>
      </c>
      <c r="F258" s="2" t="str">
        <f t="shared" ref="F258:F321" si="4">_xlfn.CONCAT(A258," ",E258)</f>
        <v>TAG001298 FAU Master Account Set: Budget Pool - Expense</v>
      </c>
      <c r="G258" s="55">
        <v>3000</v>
      </c>
      <c r="H258" s="55">
        <v>0</v>
      </c>
      <c r="I258" s="55">
        <v>3000</v>
      </c>
      <c r="J258" s="4">
        <v>1901.28</v>
      </c>
      <c r="K258" s="4">
        <v>0</v>
      </c>
      <c r="L258" s="5">
        <v>0</v>
      </c>
      <c r="M258" s="55">
        <v>1901.28</v>
      </c>
      <c r="N258" s="4">
        <v>1098.72</v>
      </c>
      <c r="O258" s="3">
        <v>0.36624000000000001</v>
      </c>
      <c r="P258">
        <v>2021</v>
      </c>
    </row>
    <row r="259" spans="1:16" x14ac:dyDescent="0.2">
      <c r="A259" s="2" t="s">
        <v>97</v>
      </c>
      <c r="B259" s="2" t="s">
        <v>550</v>
      </c>
      <c r="C259" s="2" t="s">
        <v>160</v>
      </c>
      <c r="D259" s="2" t="s">
        <v>159</v>
      </c>
      <c r="E259" s="2" t="s">
        <v>162</v>
      </c>
      <c r="F259" s="2" t="str">
        <f t="shared" si="4"/>
        <v>TAG001298 FAU Master Account Set: Budget Pool - INTRA-Fund Transfers Out</v>
      </c>
      <c r="G259" s="55">
        <v>84</v>
      </c>
      <c r="H259" s="55">
        <v>0</v>
      </c>
      <c r="I259" s="55">
        <v>84</v>
      </c>
      <c r="J259" s="4">
        <v>53.24</v>
      </c>
      <c r="K259" s="4">
        <v>0</v>
      </c>
      <c r="L259" s="5">
        <v>0</v>
      </c>
      <c r="M259" s="55">
        <v>53.24</v>
      </c>
      <c r="N259" s="4">
        <v>30.76</v>
      </c>
      <c r="O259" s="3">
        <v>0.36619000000000002</v>
      </c>
      <c r="P259">
        <v>2021</v>
      </c>
    </row>
    <row r="260" spans="1:16" x14ac:dyDescent="0.2">
      <c r="A260" s="2" t="s">
        <v>99</v>
      </c>
      <c r="B260" s="2" t="s">
        <v>549</v>
      </c>
      <c r="C260" s="2" t="s">
        <v>160</v>
      </c>
      <c r="D260" s="2" t="s">
        <v>159</v>
      </c>
      <c r="E260" s="2" t="s">
        <v>163</v>
      </c>
      <c r="F260" s="2" t="str">
        <f t="shared" si="4"/>
        <v>TAG001299 FAU Master Account Set: Budget Pool - Expense</v>
      </c>
      <c r="G260" s="55">
        <v>5020</v>
      </c>
      <c r="H260" s="55">
        <v>0</v>
      </c>
      <c r="I260" s="55">
        <v>5020</v>
      </c>
      <c r="J260" s="4">
        <v>4480.6899999999996</v>
      </c>
      <c r="K260" s="4">
        <v>0</v>
      </c>
      <c r="L260" s="5">
        <v>0</v>
      </c>
      <c r="M260" s="55">
        <v>4480.6899999999996</v>
      </c>
      <c r="N260" s="4">
        <v>539.30999999999995</v>
      </c>
      <c r="O260" s="3">
        <v>0.107432</v>
      </c>
      <c r="P260">
        <v>2021</v>
      </c>
    </row>
    <row r="261" spans="1:16" x14ac:dyDescent="0.2">
      <c r="A261" s="2" t="s">
        <v>99</v>
      </c>
      <c r="B261" s="2" t="s">
        <v>549</v>
      </c>
      <c r="C261" s="2" t="s">
        <v>160</v>
      </c>
      <c r="D261" s="2" t="s">
        <v>159</v>
      </c>
      <c r="E261" s="2" t="s">
        <v>162</v>
      </c>
      <c r="F261" s="2" t="str">
        <f t="shared" si="4"/>
        <v>TAG001299 FAU Master Account Set: Budget Pool - INTRA-Fund Transfers Out</v>
      </c>
      <c r="G261" s="55">
        <v>140.56</v>
      </c>
      <c r="H261" s="55">
        <v>0</v>
      </c>
      <c r="I261" s="55">
        <v>140.56</v>
      </c>
      <c r="J261" s="4">
        <v>125.46</v>
      </c>
      <c r="K261" s="4">
        <v>0</v>
      </c>
      <c r="L261" s="5">
        <v>0</v>
      </c>
      <c r="M261" s="55">
        <v>125.46</v>
      </c>
      <c r="N261" s="4">
        <v>15.1</v>
      </c>
      <c r="O261" s="3">
        <v>0.10742699999999999</v>
      </c>
      <c r="P261">
        <v>2021</v>
      </c>
    </row>
    <row r="262" spans="1:16" x14ac:dyDescent="0.2">
      <c r="A262" s="2" t="s">
        <v>101</v>
      </c>
      <c r="B262" s="2" t="s">
        <v>548</v>
      </c>
      <c r="C262" s="2" t="s">
        <v>160</v>
      </c>
      <c r="D262" s="2" t="s">
        <v>159</v>
      </c>
      <c r="E262" s="2" t="s">
        <v>163</v>
      </c>
      <c r="F262" s="2" t="str">
        <f t="shared" si="4"/>
        <v>TAG001300 FAU Master Account Set: Budget Pool - Expense</v>
      </c>
      <c r="G262" s="55">
        <v>5600</v>
      </c>
      <c r="H262" s="55">
        <v>0</v>
      </c>
      <c r="I262" s="55">
        <v>5600</v>
      </c>
      <c r="J262" s="4">
        <v>1121</v>
      </c>
      <c r="K262" s="4">
        <v>0</v>
      </c>
      <c r="L262" s="5">
        <v>0</v>
      </c>
      <c r="M262" s="55">
        <v>1121</v>
      </c>
      <c r="N262" s="4">
        <v>4479</v>
      </c>
      <c r="O262" s="3">
        <v>0.799821</v>
      </c>
      <c r="P262">
        <v>2021</v>
      </c>
    </row>
    <row r="263" spans="1:16" x14ac:dyDescent="0.2">
      <c r="A263" s="2" t="s">
        <v>101</v>
      </c>
      <c r="B263" s="2" t="s">
        <v>548</v>
      </c>
      <c r="C263" s="2" t="s">
        <v>160</v>
      </c>
      <c r="D263" s="2" t="s">
        <v>159</v>
      </c>
      <c r="E263" s="2" t="s">
        <v>162</v>
      </c>
      <c r="F263" s="2" t="str">
        <f t="shared" si="4"/>
        <v>TAG001300 FAU Master Account Set: Budget Pool - INTRA-Fund Transfers Out</v>
      </c>
      <c r="G263" s="55">
        <v>156.80000000000001</v>
      </c>
      <c r="H263" s="55">
        <v>0</v>
      </c>
      <c r="I263" s="55">
        <v>156.80000000000001</v>
      </c>
      <c r="J263" s="4">
        <v>31.39</v>
      </c>
      <c r="K263" s="4">
        <v>0</v>
      </c>
      <c r="L263" s="5">
        <v>0</v>
      </c>
      <c r="M263" s="55">
        <v>31.39</v>
      </c>
      <c r="N263" s="4">
        <v>125.41</v>
      </c>
      <c r="O263" s="3">
        <v>0.79980899999999999</v>
      </c>
      <c r="P263">
        <v>2021</v>
      </c>
    </row>
    <row r="264" spans="1:16" x14ac:dyDescent="0.2">
      <c r="A264" s="2" t="s">
        <v>103</v>
      </c>
      <c r="B264" s="2" t="s">
        <v>547</v>
      </c>
      <c r="C264" s="2" t="s">
        <v>160</v>
      </c>
      <c r="D264" s="2" t="s">
        <v>159</v>
      </c>
      <c r="E264" s="2" t="s">
        <v>163</v>
      </c>
      <c r="F264" s="2" t="str">
        <f t="shared" si="4"/>
        <v>TAG001301 FAU Master Account Set: Budget Pool - Expense</v>
      </c>
      <c r="G264" s="55">
        <v>4350</v>
      </c>
      <c r="H264" s="55">
        <v>29.5</v>
      </c>
      <c r="I264" s="55">
        <v>4379.5</v>
      </c>
      <c r="J264" s="4">
        <v>4379.5</v>
      </c>
      <c r="K264" s="4">
        <v>0</v>
      </c>
      <c r="L264" s="5">
        <v>0</v>
      </c>
      <c r="M264" s="55">
        <v>4379.5</v>
      </c>
      <c r="N264" s="4">
        <v>0</v>
      </c>
      <c r="O264" s="3">
        <v>0</v>
      </c>
      <c r="P264">
        <v>2021</v>
      </c>
    </row>
    <row r="265" spans="1:16" x14ac:dyDescent="0.2">
      <c r="A265" s="2" t="s">
        <v>103</v>
      </c>
      <c r="B265" s="2" t="s">
        <v>547</v>
      </c>
      <c r="C265" s="2" t="s">
        <v>160</v>
      </c>
      <c r="D265" s="2" t="s">
        <v>159</v>
      </c>
      <c r="E265" s="2" t="s">
        <v>165</v>
      </c>
      <c r="F265" s="2" t="str">
        <f t="shared" si="4"/>
        <v>TAG001301 FAU Master Account Set: Budget Pool - INTER-Fund Transfers Out</v>
      </c>
      <c r="G265" s="55">
        <v>0</v>
      </c>
      <c r="H265" s="55">
        <v>0</v>
      </c>
      <c r="I265" s="55">
        <v>0</v>
      </c>
      <c r="J265" s="4">
        <v>0</v>
      </c>
      <c r="K265" s="4">
        <v>0</v>
      </c>
      <c r="L265" s="5">
        <v>0</v>
      </c>
      <c r="M265" s="55">
        <v>0</v>
      </c>
      <c r="N265" s="4">
        <v>0</v>
      </c>
      <c r="O265" s="3">
        <v>0</v>
      </c>
      <c r="P265">
        <v>2021</v>
      </c>
    </row>
    <row r="266" spans="1:16" x14ac:dyDescent="0.2">
      <c r="A266" s="2" t="s">
        <v>103</v>
      </c>
      <c r="B266" s="2" t="s">
        <v>547</v>
      </c>
      <c r="C266" s="2" t="s">
        <v>160</v>
      </c>
      <c r="D266" s="2" t="s">
        <v>159</v>
      </c>
      <c r="E266" s="2" t="s">
        <v>162</v>
      </c>
      <c r="F266" s="2" t="str">
        <f t="shared" si="4"/>
        <v>TAG001301 FAU Master Account Set: Budget Pool - INTRA-Fund Transfers Out</v>
      </c>
      <c r="G266" s="55">
        <v>241.5</v>
      </c>
      <c r="H266" s="55">
        <v>0</v>
      </c>
      <c r="I266" s="55">
        <v>241.5</v>
      </c>
      <c r="J266" s="4">
        <v>203.71</v>
      </c>
      <c r="K266" s="4">
        <v>0</v>
      </c>
      <c r="L266" s="5">
        <v>0</v>
      </c>
      <c r="M266" s="55">
        <v>203.71</v>
      </c>
      <c r="N266" s="4">
        <v>37.79</v>
      </c>
      <c r="O266" s="3">
        <v>0.15648000000000001</v>
      </c>
      <c r="P266">
        <v>2021</v>
      </c>
    </row>
    <row r="267" spans="1:16" x14ac:dyDescent="0.2">
      <c r="A267" s="2" t="s">
        <v>103</v>
      </c>
      <c r="B267" s="2" t="s">
        <v>547</v>
      </c>
      <c r="C267" s="2" t="s">
        <v>160</v>
      </c>
      <c r="D267" s="2" t="s">
        <v>159</v>
      </c>
      <c r="E267" s="2" t="s">
        <v>158</v>
      </c>
      <c r="F267" s="2" t="str">
        <f t="shared" si="4"/>
        <v>TAG001301 FAU Master Account Set: Budget Pool - OPS</v>
      </c>
      <c r="G267" s="55">
        <v>4275</v>
      </c>
      <c r="H267" s="55">
        <v>-29.5</v>
      </c>
      <c r="I267" s="55">
        <v>4245.5</v>
      </c>
      <c r="J267" s="4">
        <v>2896.08</v>
      </c>
      <c r="K267" s="4">
        <v>0</v>
      </c>
      <c r="L267" s="5">
        <v>0</v>
      </c>
      <c r="M267" s="55">
        <v>2896.08</v>
      </c>
      <c r="N267" s="4">
        <v>1349.42</v>
      </c>
      <c r="O267" s="3">
        <v>0.31784699999999999</v>
      </c>
      <c r="P267">
        <v>2021</v>
      </c>
    </row>
    <row r="268" spans="1:16" x14ac:dyDescent="0.2">
      <c r="A268" s="2" t="s">
        <v>105</v>
      </c>
      <c r="B268" s="2" t="s">
        <v>546</v>
      </c>
      <c r="C268" s="2" t="s">
        <v>472</v>
      </c>
      <c r="D268" s="2" t="s">
        <v>159</v>
      </c>
      <c r="E268" s="2" t="s">
        <v>163</v>
      </c>
      <c r="F268" s="2" t="str">
        <f t="shared" si="4"/>
        <v>TAG001307 FAU Master Account Set: Budget Pool - Expense</v>
      </c>
      <c r="G268" s="55">
        <v>0</v>
      </c>
      <c r="H268" s="55">
        <v>2000</v>
      </c>
      <c r="I268" s="55">
        <v>2000</v>
      </c>
      <c r="J268" s="4">
        <v>2000</v>
      </c>
      <c r="K268" s="4">
        <v>0</v>
      </c>
      <c r="L268" s="5">
        <v>0</v>
      </c>
      <c r="M268" s="55">
        <v>2000</v>
      </c>
      <c r="N268" s="4">
        <v>0</v>
      </c>
      <c r="O268" s="3">
        <v>0</v>
      </c>
      <c r="P268">
        <v>2021</v>
      </c>
    </row>
    <row r="269" spans="1:16" x14ac:dyDescent="0.2">
      <c r="A269" s="2" t="s">
        <v>105</v>
      </c>
      <c r="B269" s="2" t="s">
        <v>546</v>
      </c>
      <c r="C269" s="2" t="s">
        <v>160</v>
      </c>
      <c r="D269" s="2" t="s">
        <v>159</v>
      </c>
      <c r="E269" s="2" t="s">
        <v>163</v>
      </c>
      <c r="F269" s="2" t="str">
        <f t="shared" si="4"/>
        <v>TAG001307 FAU Master Account Set: Budget Pool - Expense</v>
      </c>
      <c r="G269" s="55">
        <v>6644</v>
      </c>
      <c r="H269" s="55">
        <v>-1164.98</v>
      </c>
      <c r="I269" s="55">
        <v>5479.02</v>
      </c>
      <c r="J269" s="4">
        <v>4911.57</v>
      </c>
      <c r="K269" s="4">
        <v>0</v>
      </c>
      <c r="L269" s="5">
        <v>0</v>
      </c>
      <c r="M269" s="55">
        <v>4911.57</v>
      </c>
      <c r="N269" s="4">
        <v>567.45000000000005</v>
      </c>
      <c r="O269" s="3">
        <v>0.10356799999999999</v>
      </c>
      <c r="P269">
        <v>2021</v>
      </c>
    </row>
    <row r="270" spans="1:16" x14ac:dyDescent="0.2">
      <c r="A270" s="2" t="s">
        <v>105</v>
      </c>
      <c r="B270" s="2" t="s">
        <v>546</v>
      </c>
      <c r="C270" s="2" t="s">
        <v>160</v>
      </c>
      <c r="D270" s="2" t="s">
        <v>159</v>
      </c>
      <c r="E270" s="2" t="s">
        <v>162</v>
      </c>
      <c r="F270" s="2" t="str">
        <f t="shared" si="4"/>
        <v>TAG001307 FAU Master Account Set: Budget Pool - INTRA-Fund Transfers Out</v>
      </c>
      <c r="G270" s="55">
        <v>333.03</v>
      </c>
      <c r="H270" s="55">
        <v>23.38</v>
      </c>
      <c r="I270" s="55">
        <v>356.41</v>
      </c>
      <c r="J270" s="4">
        <v>297.97000000000003</v>
      </c>
      <c r="K270" s="4">
        <v>0</v>
      </c>
      <c r="L270" s="5">
        <v>0</v>
      </c>
      <c r="M270" s="55">
        <v>297.97000000000003</v>
      </c>
      <c r="N270" s="4">
        <v>58.44</v>
      </c>
      <c r="O270" s="3">
        <v>0.163968</v>
      </c>
      <c r="P270">
        <v>2021</v>
      </c>
    </row>
    <row r="271" spans="1:16" x14ac:dyDescent="0.2">
      <c r="A271" s="2" t="s">
        <v>105</v>
      </c>
      <c r="B271" s="2" t="s">
        <v>546</v>
      </c>
      <c r="C271" s="2" t="s">
        <v>160</v>
      </c>
      <c r="D271" s="2" t="s">
        <v>159</v>
      </c>
      <c r="E271" s="2" t="s">
        <v>158</v>
      </c>
      <c r="F271" s="2" t="str">
        <f t="shared" si="4"/>
        <v>TAG001307 FAU Master Account Set: Budget Pool - OPS</v>
      </c>
      <c r="G271" s="55">
        <v>5250</v>
      </c>
      <c r="H271" s="55">
        <v>0</v>
      </c>
      <c r="I271" s="55">
        <v>5250</v>
      </c>
      <c r="J271" s="4">
        <v>3730</v>
      </c>
      <c r="K271" s="4">
        <v>0</v>
      </c>
      <c r="L271" s="5">
        <v>0</v>
      </c>
      <c r="M271" s="55">
        <v>3730</v>
      </c>
      <c r="N271" s="4">
        <v>1520</v>
      </c>
      <c r="O271" s="3">
        <v>0.289524</v>
      </c>
      <c r="P271">
        <v>2021</v>
      </c>
    </row>
    <row r="272" spans="1:16" x14ac:dyDescent="0.2">
      <c r="A272" s="2" t="s">
        <v>107</v>
      </c>
      <c r="B272" s="2" t="s">
        <v>545</v>
      </c>
      <c r="C272" s="2" t="s">
        <v>160</v>
      </c>
      <c r="D272" s="2" t="s">
        <v>159</v>
      </c>
      <c r="E272" s="2" t="s">
        <v>163</v>
      </c>
      <c r="F272" s="2" t="str">
        <f t="shared" si="4"/>
        <v>TAG001308 FAU Master Account Set: Budget Pool - Expense</v>
      </c>
      <c r="G272" s="55">
        <v>1700</v>
      </c>
      <c r="H272" s="55">
        <v>0</v>
      </c>
      <c r="I272" s="55">
        <v>1700</v>
      </c>
      <c r="J272" s="4">
        <v>1210.0999999999999</v>
      </c>
      <c r="K272" s="4">
        <v>0</v>
      </c>
      <c r="L272" s="5">
        <v>0</v>
      </c>
      <c r="M272" s="55">
        <v>1210.0999999999999</v>
      </c>
      <c r="N272" s="4">
        <v>489.9</v>
      </c>
      <c r="O272" s="3">
        <v>0.28817599999999999</v>
      </c>
      <c r="P272">
        <v>2021</v>
      </c>
    </row>
    <row r="273" spans="1:16" x14ac:dyDescent="0.2">
      <c r="A273" s="2" t="s">
        <v>107</v>
      </c>
      <c r="B273" s="2" t="s">
        <v>545</v>
      </c>
      <c r="C273" s="2" t="s">
        <v>160</v>
      </c>
      <c r="D273" s="2" t="s">
        <v>159</v>
      </c>
      <c r="E273" s="2" t="s">
        <v>162</v>
      </c>
      <c r="F273" s="2" t="str">
        <f t="shared" si="4"/>
        <v>TAG001308 FAU Master Account Set: Budget Pool - INTRA-Fund Transfers Out</v>
      </c>
      <c r="G273" s="55">
        <v>47.6</v>
      </c>
      <c r="H273" s="55">
        <v>0</v>
      </c>
      <c r="I273" s="55">
        <v>47.6</v>
      </c>
      <c r="J273" s="4">
        <v>33.880000000000003</v>
      </c>
      <c r="K273" s="4">
        <v>0</v>
      </c>
      <c r="L273" s="5">
        <v>0</v>
      </c>
      <c r="M273" s="55">
        <v>33.880000000000003</v>
      </c>
      <c r="N273" s="4">
        <v>13.72</v>
      </c>
      <c r="O273" s="3">
        <v>0.28823500000000002</v>
      </c>
      <c r="P273">
        <v>2021</v>
      </c>
    </row>
    <row r="274" spans="1:16" x14ac:dyDescent="0.2">
      <c r="A274" s="2" t="s">
        <v>41</v>
      </c>
      <c r="B274" s="2" t="s">
        <v>544</v>
      </c>
      <c r="C274" s="2" t="s">
        <v>473</v>
      </c>
      <c r="D274" s="2" t="s">
        <v>159</v>
      </c>
      <c r="E274" s="2" t="s">
        <v>163</v>
      </c>
      <c r="F274" s="2" t="str">
        <f t="shared" si="4"/>
        <v>TAG001309 FAU Master Account Set: Budget Pool - Expense</v>
      </c>
      <c r="G274" s="55">
        <v>0</v>
      </c>
      <c r="H274" s="55">
        <v>2970</v>
      </c>
      <c r="I274" s="55">
        <v>2970</v>
      </c>
      <c r="J274" s="4">
        <v>2700</v>
      </c>
      <c r="K274" s="4">
        <v>0</v>
      </c>
      <c r="L274" s="5">
        <v>0</v>
      </c>
      <c r="M274" s="55">
        <v>2700</v>
      </c>
      <c r="N274" s="4">
        <v>270</v>
      </c>
      <c r="O274" s="3">
        <v>9.0909000000000004E-2</v>
      </c>
      <c r="P274">
        <v>2021</v>
      </c>
    </row>
    <row r="275" spans="1:16" x14ac:dyDescent="0.2">
      <c r="A275" s="2" t="s">
        <v>41</v>
      </c>
      <c r="B275" s="2" t="s">
        <v>544</v>
      </c>
      <c r="C275" s="2" t="s">
        <v>160</v>
      </c>
      <c r="D275" s="2" t="s">
        <v>159</v>
      </c>
      <c r="E275" s="2" t="s">
        <v>163</v>
      </c>
      <c r="F275" s="2" t="str">
        <f t="shared" si="4"/>
        <v>TAG001309 FAU Master Account Set: Budget Pool - Expense</v>
      </c>
      <c r="G275" s="55">
        <v>101200</v>
      </c>
      <c r="H275" s="55">
        <v>36344.17</v>
      </c>
      <c r="I275" s="55">
        <v>137544.17000000001</v>
      </c>
      <c r="J275" s="4">
        <v>114725.33</v>
      </c>
      <c r="K275" s="4">
        <v>759.24</v>
      </c>
      <c r="L275" s="5">
        <v>0</v>
      </c>
      <c r="M275" s="55">
        <v>115484.57</v>
      </c>
      <c r="N275" s="4">
        <v>22059.599999999999</v>
      </c>
      <c r="O275" s="3">
        <v>0.160382</v>
      </c>
      <c r="P275">
        <v>2021</v>
      </c>
    </row>
    <row r="276" spans="1:16" x14ac:dyDescent="0.2">
      <c r="A276" s="2" t="s">
        <v>41</v>
      </c>
      <c r="B276" s="2" t="s">
        <v>544</v>
      </c>
      <c r="C276" s="2" t="s">
        <v>160</v>
      </c>
      <c r="D276" s="2" t="s">
        <v>159</v>
      </c>
      <c r="E276" s="2" t="s">
        <v>162</v>
      </c>
      <c r="F276" s="2" t="str">
        <f t="shared" si="4"/>
        <v>TAG001309 FAU Master Account Set: Budget Pool - INTRA-Fund Transfers Out</v>
      </c>
      <c r="G276" s="55">
        <v>10302.290000000001</v>
      </c>
      <c r="H276" s="55">
        <v>-800.99</v>
      </c>
      <c r="I276" s="55">
        <v>9501.2999999999993</v>
      </c>
      <c r="J276" s="4">
        <v>7458.92</v>
      </c>
      <c r="K276" s="4">
        <v>0</v>
      </c>
      <c r="L276" s="5">
        <v>0</v>
      </c>
      <c r="M276" s="55">
        <v>7458.92</v>
      </c>
      <c r="N276" s="4">
        <v>2042.38</v>
      </c>
      <c r="O276" s="3">
        <v>0.21495800000000001</v>
      </c>
      <c r="P276">
        <v>2021</v>
      </c>
    </row>
    <row r="277" spans="1:16" x14ac:dyDescent="0.2">
      <c r="A277" s="2" t="s">
        <v>41</v>
      </c>
      <c r="B277" s="2" t="s">
        <v>544</v>
      </c>
      <c r="C277" s="2" t="s">
        <v>160</v>
      </c>
      <c r="D277" s="2" t="s">
        <v>159</v>
      </c>
      <c r="E277" s="2" t="s">
        <v>158</v>
      </c>
      <c r="F277" s="2" t="str">
        <f t="shared" si="4"/>
        <v>TAG001309 FAU Master Account Set: Budget Pool - OPS</v>
      </c>
      <c r="G277" s="55">
        <v>139650.5</v>
      </c>
      <c r="H277" s="55">
        <v>-28606.94</v>
      </c>
      <c r="I277" s="55">
        <v>111043.56</v>
      </c>
      <c r="J277" s="4">
        <v>67983.66</v>
      </c>
      <c r="K277" s="4">
        <v>0</v>
      </c>
      <c r="L277" s="5">
        <v>0</v>
      </c>
      <c r="M277" s="55">
        <v>67983.66</v>
      </c>
      <c r="N277" s="4">
        <v>43059.9</v>
      </c>
      <c r="O277" s="3">
        <v>0.38777499999999998</v>
      </c>
      <c r="P277">
        <v>2021</v>
      </c>
    </row>
    <row r="278" spans="1:16" x14ac:dyDescent="0.2">
      <c r="A278" s="2" t="s">
        <v>41</v>
      </c>
      <c r="B278" s="2" t="s">
        <v>544</v>
      </c>
      <c r="C278" s="2" t="s">
        <v>160</v>
      </c>
      <c r="D278" s="2" t="s">
        <v>159</v>
      </c>
      <c r="E278" s="2" t="s">
        <v>167</v>
      </c>
      <c r="F278" s="2" t="str">
        <f t="shared" si="4"/>
        <v>TAG001309 FAU Master Account Set: Budget Pool - Salaries &amp; Benefits (AMP, SP, Faculty)</v>
      </c>
      <c r="G278" s="55">
        <v>127088.49</v>
      </c>
      <c r="H278" s="55">
        <v>-39314.17</v>
      </c>
      <c r="I278" s="55">
        <v>87774.32</v>
      </c>
      <c r="J278" s="4">
        <v>80981.13</v>
      </c>
      <c r="K278" s="4">
        <v>0</v>
      </c>
      <c r="L278" s="5">
        <v>0</v>
      </c>
      <c r="M278" s="55">
        <v>80981.13</v>
      </c>
      <c r="N278" s="4">
        <v>6793.19</v>
      </c>
      <c r="O278" s="3">
        <v>7.7394000000000004E-2</v>
      </c>
      <c r="P278">
        <v>2021</v>
      </c>
    </row>
    <row r="279" spans="1:16" x14ac:dyDescent="0.2">
      <c r="A279" s="2" t="s">
        <v>121</v>
      </c>
      <c r="B279" s="2" t="s">
        <v>543</v>
      </c>
      <c r="C279" s="2" t="s">
        <v>160</v>
      </c>
      <c r="D279" s="2" t="s">
        <v>159</v>
      </c>
      <c r="E279" s="2" t="s">
        <v>163</v>
      </c>
      <c r="F279" s="2" t="str">
        <f t="shared" si="4"/>
        <v>TAG001310 FAU Master Account Set: Budget Pool - Expense</v>
      </c>
      <c r="G279" s="55">
        <v>7620</v>
      </c>
      <c r="H279" s="55">
        <v>0</v>
      </c>
      <c r="I279" s="55">
        <v>7620</v>
      </c>
      <c r="J279" s="4">
        <v>1114.47</v>
      </c>
      <c r="K279" s="4">
        <v>0</v>
      </c>
      <c r="L279" s="5">
        <v>0</v>
      </c>
      <c r="M279" s="55">
        <v>1114.47</v>
      </c>
      <c r="N279" s="4">
        <v>6505.53</v>
      </c>
      <c r="O279" s="3">
        <v>0.85374399999999995</v>
      </c>
      <c r="P279">
        <v>2021</v>
      </c>
    </row>
    <row r="280" spans="1:16" x14ac:dyDescent="0.2">
      <c r="A280" s="2" t="s">
        <v>121</v>
      </c>
      <c r="B280" s="2" t="s">
        <v>543</v>
      </c>
      <c r="C280" s="2" t="s">
        <v>160</v>
      </c>
      <c r="D280" s="2" t="s">
        <v>159</v>
      </c>
      <c r="E280" s="2" t="s">
        <v>162</v>
      </c>
      <c r="F280" s="2" t="str">
        <f t="shared" si="4"/>
        <v>TAG001310 FAU Master Account Set: Budget Pool - INTRA-Fund Transfers Out</v>
      </c>
      <c r="G280" s="55">
        <v>213.36</v>
      </c>
      <c r="H280" s="55">
        <v>0</v>
      </c>
      <c r="I280" s="55">
        <v>213.36</v>
      </c>
      <c r="J280" s="4">
        <v>31.21</v>
      </c>
      <c r="K280" s="4">
        <v>0</v>
      </c>
      <c r="L280" s="5">
        <v>0</v>
      </c>
      <c r="M280" s="55">
        <v>31.21</v>
      </c>
      <c r="N280" s="4">
        <v>182.15</v>
      </c>
      <c r="O280" s="3">
        <v>0.85372099999999995</v>
      </c>
      <c r="P280">
        <v>2021</v>
      </c>
    </row>
    <row r="281" spans="1:16" x14ac:dyDescent="0.2">
      <c r="A281" s="2" t="s">
        <v>43</v>
      </c>
      <c r="B281" s="2" t="s">
        <v>542</v>
      </c>
      <c r="C281" s="2" t="s">
        <v>160</v>
      </c>
      <c r="D281" s="2" t="s">
        <v>159</v>
      </c>
      <c r="E281" s="2" t="s">
        <v>163</v>
      </c>
      <c r="F281" s="2" t="str">
        <f t="shared" si="4"/>
        <v>TAG001311 FAU Master Account Set: Budget Pool - Expense</v>
      </c>
      <c r="G281" s="55">
        <v>90500</v>
      </c>
      <c r="H281" s="55">
        <v>0</v>
      </c>
      <c r="I281" s="55">
        <v>90500</v>
      </c>
      <c r="J281" s="4">
        <v>56845.04</v>
      </c>
      <c r="K281" s="4">
        <v>0</v>
      </c>
      <c r="L281" s="5">
        <v>0</v>
      </c>
      <c r="M281" s="55">
        <v>56845.04</v>
      </c>
      <c r="N281" s="4">
        <v>33654.959999999999</v>
      </c>
      <c r="O281" s="3">
        <v>0.37187799999999999</v>
      </c>
      <c r="P281">
        <v>2021</v>
      </c>
    </row>
    <row r="282" spans="1:16" x14ac:dyDescent="0.2">
      <c r="A282" s="2" t="s">
        <v>43</v>
      </c>
      <c r="B282" s="2" t="s">
        <v>542</v>
      </c>
      <c r="C282" s="2" t="s">
        <v>160</v>
      </c>
      <c r="D282" s="2" t="s">
        <v>159</v>
      </c>
      <c r="E282" s="2" t="s">
        <v>162</v>
      </c>
      <c r="F282" s="2" t="str">
        <f t="shared" si="4"/>
        <v>TAG001311 FAU Master Account Set: Budget Pool - INTRA-Fund Transfers Out</v>
      </c>
      <c r="G282" s="55">
        <v>3143.84</v>
      </c>
      <c r="H282" s="55">
        <v>0</v>
      </c>
      <c r="I282" s="55">
        <v>3143.84</v>
      </c>
      <c r="J282" s="4">
        <v>2092.41</v>
      </c>
      <c r="K282" s="4">
        <v>0</v>
      </c>
      <c r="L282" s="5">
        <v>0</v>
      </c>
      <c r="M282" s="55">
        <v>2092.41</v>
      </c>
      <c r="N282" s="4">
        <v>1051.43</v>
      </c>
      <c r="O282" s="3">
        <v>0.33444099999999999</v>
      </c>
      <c r="P282">
        <v>2021</v>
      </c>
    </row>
    <row r="283" spans="1:16" x14ac:dyDescent="0.2">
      <c r="A283" s="2" t="s">
        <v>43</v>
      </c>
      <c r="B283" s="2" t="s">
        <v>542</v>
      </c>
      <c r="C283" s="2" t="s">
        <v>160</v>
      </c>
      <c r="D283" s="2" t="s">
        <v>159</v>
      </c>
      <c r="E283" s="2" t="s">
        <v>158</v>
      </c>
      <c r="F283" s="2" t="str">
        <f t="shared" si="4"/>
        <v>TAG001311 FAU Master Account Set: Budget Pool - OPS</v>
      </c>
      <c r="G283" s="55">
        <v>21780</v>
      </c>
      <c r="H283" s="55">
        <v>0</v>
      </c>
      <c r="I283" s="55">
        <v>21780</v>
      </c>
      <c r="J283" s="4">
        <v>17883.830000000002</v>
      </c>
      <c r="K283" s="4">
        <v>0</v>
      </c>
      <c r="L283" s="5">
        <v>0</v>
      </c>
      <c r="M283" s="55">
        <v>17883.830000000002</v>
      </c>
      <c r="N283" s="4">
        <v>3896.17</v>
      </c>
      <c r="O283" s="3">
        <v>0.17888799999999999</v>
      </c>
      <c r="P283">
        <v>2021</v>
      </c>
    </row>
    <row r="284" spans="1:16" x14ac:dyDescent="0.2">
      <c r="A284" s="2" t="s">
        <v>44</v>
      </c>
      <c r="B284" s="2" t="s">
        <v>541</v>
      </c>
      <c r="C284" s="2" t="s">
        <v>470</v>
      </c>
      <c r="D284" s="2" t="s">
        <v>159</v>
      </c>
      <c r="E284" s="2" t="s">
        <v>163</v>
      </c>
      <c r="F284" s="2" t="str">
        <f t="shared" si="4"/>
        <v>TAG001313 FAU Master Account Set: Budget Pool - Expense</v>
      </c>
      <c r="G284" s="55">
        <v>0</v>
      </c>
      <c r="H284" s="55">
        <v>20040.16</v>
      </c>
      <c r="I284" s="55">
        <v>20040.16</v>
      </c>
      <c r="J284" s="4">
        <v>17141.16</v>
      </c>
      <c r="K284" s="4">
        <v>0</v>
      </c>
      <c r="L284" s="5">
        <v>0</v>
      </c>
      <c r="M284" s="55">
        <v>17141.16</v>
      </c>
      <c r="N284" s="4">
        <v>2899</v>
      </c>
      <c r="O284" s="3">
        <v>0.14466000000000001</v>
      </c>
      <c r="P284">
        <v>2021</v>
      </c>
    </row>
    <row r="285" spans="1:16" x14ac:dyDescent="0.2">
      <c r="A285" s="2" t="s">
        <v>44</v>
      </c>
      <c r="B285" s="2" t="s">
        <v>541</v>
      </c>
      <c r="C285" s="2" t="s">
        <v>160</v>
      </c>
      <c r="D285" s="2" t="s">
        <v>159</v>
      </c>
      <c r="E285" s="2" t="s">
        <v>163</v>
      </c>
      <c r="F285" s="2" t="str">
        <f t="shared" si="4"/>
        <v>TAG001313 FAU Master Account Set: Budget Pool - Expense</v>
      </c>
      <c r="G285" s="55">
        <v>0</v>
      </c>
      <c r="H285" s="55">
        <v>21860</v>
      </c>
      <c r="I285" s="55">
        <v>21860</v>
      </c>
      <c r="J285" s="4">
        <v>21860</v>
      </c>
      <c r="K285" s="4">
        <v>0</v>
      </c>
      <c r="L285" s="5">
        <v>0</v>
      </c>
      <c r="M285" s="55">
        <v>21860</v>
      </c>
      <c r="N285" s="4">
        <v>0</v>
      </c>
      <c r="O285" s="3">
        <v>0</v>
      </c>
      <c r="P285">
        <v>2021</v>
      </c>
    </row>
    <row r="286" spans="1:16" x14ac:dyDescent="0.2">
      <c r="A286" s="2" t="s">
        <v>44</v>
      </c>
      <c r="B286" s="2" t="s">
        <v>541</v>
      </c>
      <c r="C286" s="2" t="s">
        <v>160</v>
      </c>
      <c r="D286" s="2" t="s">
        <v>159</v>
      </c>
      <c r="E286" s="2" t="s">
        <v>165</v>
      </c>
      <c r="F286" s="2" t="str">
        <f t="shared" si="4"/>
        <v>TAG001313 FAU Master Account Set: Budget Pool - INTER-Fund Transfers Out</v>
      </c>
      <c r="G286" s="55">
        <v>1753384</v>
      </c>
      <c r="H286" s="55">
        <v>0</v>
      </c>
      <c r="I286" s="55">
        <v>1753384</v>
      </c>
      <c r="J286" s="4">
        <v>1652384</v>
      </c>
      <c r="K286" s="4">
        <v>0</v>
      </c>
      <c r="L286" s="5">
        <v>0</v>
      </c>
      <c r="M286" s="55">
        <v>1652384</v>
      </c>
      <c r="N286" s="4">
        <v>101000</v>
      </c>
      <c r="O286" s="3">
        <v>5.7603000000000001E-2</v>
      </c>
      <c r="P286">
        <v>2021</v>
      </c>
    </row>
    <row r="287" spans="1:16" x14ac:dyDescent="0.2">
      <c r="A287" s="2" t="s">
        <v>44</v>
      </c>
      <c r="B287" s="2" t="s">
        <v>541</v>
      </c>
      <c r="C287" s="2" t="s">
        <v>160</v>
      </c>
      <c r="D287" s="2" t="s">
        <v>159</v>
      </c>
      <c r="E287" s="2" t="s">
        <v>162</v>
      </c>
      <c r="F287" s="2" t="str">
        <f t="shared" si="4"/>
        <v>TAG001313 FAU Master Account Set: Budget Pool - INTRA-Fund Transfers Out</v>
      </c>
      <c r="G287" s="55">
        <v>0</v>
      </c>
      <c r="H287" s="55">
        <v>1173.2</v>
      </c>
      <c r="I287" s="55">
        <v>1173.2</v>
      </c>
      <c r="J287" s="4">
        <v>102092.03</v>
      </c>
      <c r="K287" s="4">
        <v>0</v>
      </c>
      <c r="L287" s="5">
        <v>0</v>
      </c>
      <c r="M287" s="55">
        <v>102092.03</v>
      </c>
      <c r="N287" s="4">
        <v>-100918.83</v>
      </c>
      <c r="O287" s="3">
        <v>-86.020140999999995</v>
      </c>
      <c r="P287">
        <v>2021</v>
      </c>
    </row>
    <row r="288" spans="1:16" x14ac:dyDescent="0.2">
      <c r="A288" s="2" t="s">
        <v>45</v>
      </c>
      <c r="B288" s="2" t="s">
        <v>540</v>
      </c>
      <c r="C288" s="2" t="s">
        <v>160</v>
      </c>
      <c r="D288" s="2" t="s">
        <v>159</v>
      </c>
      <c r="E288" s="2" t="s">
        <v>163</v>
      </c>
      <c r="F288" s="2" t="str">
        <f t="shared" si="4"/>
        <v>TAG001315 FAU Master Account Set: Budget Pool - Expense</v>
      </c>
      <c r="G288" s="55">
        <v>4500</v>
      </c>
      <c r="H288" s="55">
        <v>-1945.53</v>
      </c>
      <c r="I288" s="55">
        <v>2554.4699999999998</v>
      </c>
      <c r="J288" s="4">
        <v>1719.5</v>
      </c>
      <c r="K288" s="4">
        <v>0</v>
      </c>
      <c r="L288" s="5">
        <v>0</v>
      </c>
      <c r="M288" s="55">
        <v>1719.5</v>
      </c>
      <c r="N288" s="4">
        <v>834.97</v>
      </c>
      <c r="O288" s="3">
        <v>0.32686599999999999</v>
      </c>
      <c r="P288">
        <v>2021</v>
      </c>
    </row>
    <row r="289" spans="1:16" x14ac:dyDescent="0.2">
      <c r="A289" s="2" t="s">
        <v>45</v>
      </c>
      <c r="B289" s="2" t="s">
        <v>540</v>
      </c>
      <c r="C289" s="2" t="s">
        <v>160</v>
      </c>
      <c r="D289" s="2" t="s">
        <v>159</v>
      </c>
      <c r="E289" s="2" t="s">
        <v>162</v>
      </c>
      <c r="F289" s="2" t="str">
        <f t="shared" si="4"/>
        <v>TAG001315 FAU Master Account Set: Budget Pool - INTRA-Fund Transfers Out</v>
      </c>
      <c r="G289" s="55">
        <v>126</v>
      </c>
      <c r="H289" s="55">
        <v>-54.47</v>
      </c>
      <c r="I289" s="55">
        <v>71.53</v>
      </c>
      <c r="J289" s="4">
        <v>48.15</v>
      </c>
      <c r="K289" s="4">
        <v>0</v>
      </c>
      <c r="L289" s="5">
        <v>0</v>
      </c>
      <c r="M289" s="55">
        <v>48.15</v>
      </c>
      <c r="N289" s="4">
        <v>23.38</v>
      </c>
      <c r="O289" s="3">
        <v>0.32685599999999998</v>
      </c>
      <c r="P289">
        <v>2021</v>
      </c>
    </row>
    <row r="290" spans="1:16" x14ac:dyDescent="0.2">
      <c r="A290" s="2" t="s">
        <v>123</v>
      </c>
      <c r="B290" s="2" t="s">
        <v>539</v>
      </c>
      <c r="C290" s="2" t="s">
        <v>160</v>
      </c>
      <c r="D290" s="2" t="s">
        <v>159</v>
      </c>
      <c r="E290" s="2" t="s">
        <v>163</v>
      </c>
      <c r="F290" s="2" t="str">
        <f t="shared" si="4"/>
        <v>TAG001316 FAU Master Account Set: Budget Pool - Expense</v>
      </c>
      <c r="G290" s="55">
        <v>7200</v>
      </c>
      <c r="H290" s="55">
        <v>0</v>
      </c>
      <c r="I290" s="55">
        <v>7200</v>
      </c>
      <c r="J290" s="4">
        <v>5791.46</v>
      </c>
      <c r="K290" s="4">
        <v>0</v>
      </c>
      <c r="L290" s="5">
        <v>0</v>
      </c>
      <c r="M290" s="55">
        <v>5791.46</v>
      </c>
      <c r="N290" s="4">
        <v>1408.54</v>
      </c>
      <c r="O290" s="3">
        <v>0.195631</v>
      </c>
      <c r="P290">
        <v>2021</v>
      </c>
    </row>
    <row r="291" spans="1:16" x14ac:dyDescent="0.2">
      <c r="A291" s="2" t="s">
        <v>123</v>
      </c>
      <c r="B291" s="2" t="s">
        <v>539</v>
      </c>
      <c r="C291" s="2" t="s">
        <v>160</v>
      </c>
      <c r="D291" s="2" t="s">
        <v>159</v>
      </c>
      <c r="E291" s="2" t="s">
        <v>162</v>
      </c>
      <c r="F291" s="2" t="str">
        <f t="shared" si="4"/>
        <v>TAG001316 FAU Master Account Set: Budget Pool - INTRA-Fund Transfers Out</v>
      </c>
      <c r="G291" s="55">
        <v>201.6</v>
      </c>
      <c r="H291" s="55">
        <v>0</v>
      </c>
      <c r="I291" s="55">
        <v>201.6</v>
      </c>
      <c r="J291" s="4">
        <v>162.16999999999999</v>
      </c>
      <c r="K291" s="4">
        <v>0</v>
      </c>
      <c r="L291" s="5">
        <v>0</v>
      </c>
      <c r="M291" s="55">
        <v>162.16999999999999</v>
      </c>
      <c r="N291" s="4">
        <v>39.43</v>
      </c>
      <c r="O291" s="3">
        <v>0.19558500000000001</v>
      </c>
      <c r="P291">
        <v>2021</v>
      </c>
    </row>
    <row r="292" spans="1:16" x14ac:dyDescent="0.2">
      <c r="A292" s="2" t="s">
        <v>84</v>
      </c>
      <c r="B292" s="2" t="s">
        <v>538</v>
      </c>
      <c r="C292" s="2" t="s">
        <v>160</v>
      </c>
      <c r="D292" s="2" t="s">
        <v>159</v>
      </c>
      <c r="E292" s="2" t="s">
        <v>163</v>
      </c>
      <c r="F292" s="2" t="str">
        <f t="shared" si="4"/>
        <v>TAG001317 FAU Master Account Set: Budget Pool - Expense</v>
      </c>
      <c r="G292" s="55">
        <v>105835</v>
      </c>
      <c r="H292" s="55">
        <v>-1966.5</v>
      </c>
      <c r="I292" s="55">
        <v>103868.5</v>
      </c>
      <c r="J292" s="4">
        <v>73761.649999999994</v>
      </c>
      <c r="K292" s="4">
        <v>7327</v>
      </c>
      <c r="L292" s="5">
        <v>0</v>
      </c>
      <c r="M292" s="55">
        <v>81088.649999999994</v>
      </c>
      <c r="N292" s="4">
        <v>22779.85</v>
      </c>
      <c r="O292" s="3">
        <v>0.21931400000000001</v>
      </c>
      <c r="P292">
        <v>2021</v>
      </c>
    </row>
    <row r="293" spans="1:16" x14ac:dyDescent="0.2">
      <c r="A293" s="2" t="s">
        <v>84</v>
      </c>
      <c r="B293" s="2" t="s">
        <v>538</v>
      </c>
      <c r="C293" s="2" t="s">
        <v>160</v>
      </c>
      <c r="D293" s="2" t="s">
        <v>159</v>
      </c>
      <c r="E293" s="2" t="s">
        <v>162</v>
      </c>
      <c r="F293" s="2" t="str">
        <f t="shared" si="4"/>
        <v>TAG001317 FAU Master Account Set: Budget Pool - INTRA-Fund Transfers Out</v>
      </c>
      <c r="G293" s="55">
        <v>2963.38</v>
      </c>
      <c r="H293" s="55">
        <v>0</v>
      </c>
      <c r="I293" s="55">
        <v>2963.38</v>
      </c>
      <c r="J293" s="4">
        <v>2117.36</v>
      </c>
      <c r="K293" s="4">
        <v>0</v>
      </c>
      <c r="L293" s="5">
        <v>0</v>
      </c>
      <c r="M293" s="55">
        <v>2117.36</v>
      </c>
      <c r="N293" s="4">
        <v>846.02</v>
      </c>
      <c r="O293" s="3">
        <v>0.28549200000000002</v>
      </c>
      <c r="P293">
        <v>2021</v>
      </c>
    </row>
    <row r="294" spans="1:16" x14ac:dyDescent="0.2">
      <c r="A294" s="2" t="s">
        <v>84</v>
      </c>
      <c r="B294" s="2" t="s">
        <v>538</v>
      </c>
      <c r="C294" s="2" t="s">
        <v>160</v>
      </c>
      <c r="D294" s="2" t="s">
        <v>159</v>
      </c>
      <c r="E294" s="2" t="s">
        <v>158</v>
      </c>
      <c r="F294" s="2" t="str">
        <f t="shared" si="4"/>
        <v>TAG001317 FAU Master Account Set: Budget Pool - OPS</v>
      </c>
      <c r="G294" s="55">
        <v>0</v>
      </c>
      <c r="H294" s="55">
        <v>1966.5</v>
      </c>
      <c r="I294" s="55">
        <v>1966.5</v>
      </c>
      <c r="J294" s="4">
        <v>1858.5</v>
      </c>
      <c r="K294" s="4">
        <v>0</v>
      </c>
      <c r="L294" s="5">
        <v>0</v>
      </c>
      <c r="M294" s="55">
        <v>1858.5</v>
      </c>
      <c r="N294" s="4">
        <v>108</v>
      </c>
      <c r="O294" s="3">
        <v>5.4919999999999997E-2</v>
      </c>
      <c r="P294">
        <v>2021</v>
      </c>
    </row>
    <row r="295" spans="1:16" x14ac:dyDescent="0.2">
      <c r="A295" s="2" t="s">
        <v>125</v>
      </c>
      <c r="B295" s="2" t="s">
        <v>537</v>
      </c>
      <c r="C295" s="2" t="s">
        <v>160</v>
      </c>
      <c r="D295" s="2" t="s">
        <v>159</v>
      </c>
      <c r="E295" s="2" t="s">
        <v>163</v>
      </c>
      <c r="F295" s="2" t="str">
        <f t="shared" si="4"/>
        <v>TAG001319 FAU Master Account Set: Budget Pool - Expense</v>
      </c>
      <c r="G295" s="55">
        <v>2188</v>
      </c>
      <c r="H295" s="55">
        <v>27227.63</v>
      </c>
      <c r="I295" s="55">
        <v>29415.63</v>
      </c>
      <c r="J295" s="4">
        <v>28440.51</v>
      </c>
      <c r="K295" s="4">
        <v>0</v>
      </c>
      <c r="L295" s="5">
        <v>0</v>
      </c>
      <c r="M295" s="55">
        <v>28440.51</v>
      </c>
      <c r="N295" s="4">
        <v>975.12</v>
      </c>
      <c r="O295" s="3">
        <v>3.3149999999999999E-2</v>
      </c>
      <c r="P295">
        <v>2021</v>
      </c>
    </row>
    <row r="296" spans="1:16" x14ac:dyDescent="0.2">
      <c r="A296" s="2" t="s">
        <v>125</v>
      </c>
      <c r="B296" s="2" t="s">
        <v>537</v>
      </c>
      <c r="C296" s="2" t="s">
        <v>160</v>
      </c>
      <c r="D296" s="2" t="s">
        <v>159</v>
      </c>
      <c r="E296" s="2" t="s">
        <v>162</v>
      </c>
      <c r="F296" s="2" t="str">
        <f t="shared" si="4"/>
        <v>TAG001319 FAU Master Account Set: Budget Pool - INTRA-Fund Transfers Out</v>
      </c>
      <c r="G296" s="55">
        <v>204.62</v>
      </c>
      <c r="H296" s="55">
        <v>762.37</v>
      </c>
      <c r="I296" s="55">
        <v>966.99</v>
      </c>
      <c r="J296" s="4">
        <v>913.43</v>
      </c>
      <c r="K296" s="4">
        <v>0</v>
      </c>
      <c r="L296" s="5">
        <v>0</v>
      </c>
      <c r="M296" s="55">
        <v>913.43</v>
      </c>
      <c r="N296" s="4">
        <v>53.56</v>
      </c>
      <c r="O296" s="3">
        <v>5.5388E-2</v>
      </c>
      <c r="P296">
        <v>2021</v>
      </c>
    </row>
    <row r="297" spans="1:16" x14ac:dyDescent="0.2">
      <c r="A297" s="2" t="s">
        <v>125</v>
      </c>
      <c r="B297" s="2" t="s">
        <v>537</v>
      </c>
      <c r="C297" s="2" t="s">
        <v>160</v>
      </c>
      <c r="D297" s="2" t="s">
        <v>159</v>
      </c>
      <c r="E297" s="2" t="s">
        <v>158</v>
      </c>
      <c r="F297" s="2" t="str">
        <f t="shared" si="4"/>
        <v>TAG001319 FAU Master Account Set: Budget Pool - OPS</v>
      </c>
      <c r="G297" s="55">
        <v>5120</v>
      </c>
      <c r="H297" s="55">
        <v>0</v>
      </c>
      <c r="I297" s="55">
        <v>5120</v>
      </c>
      <c r="J297" s="4">
        <v>4182.13</v>
      </c>
      <c r="K297" s="4">
        <v>0</v>
      </c>
      <c r="L297" s="5">
        <v>0</v>
      </c>
      <c r="M297" s="55">
        <v>4182.13</v>
      </c>
      <c r="N297" s="4">
        <v>937.87</v>
      </c>
      <c r="O297" s="3">
        <v>0.18317800000000001</v>
      </c>
      <c r="P297">
        <v>2021</v>
      </c>
    </row>
    <row r="298" spans="1:16" x14ac:dyDescent="0.2">
      <c r="A298" s="2" t="s">
        <v>85</v>
      </c>
      <c r="B298" s="2" t="s">
        <v>536</v>
      </c>
      <c r="C298" s="2" t="s">
        <v>160</v>
      </c>
      <c r="D298" s="2" t="s">
        <v>159</v>
      </c>
      <c r="E298" s="2" t="s">
        <v>163</v>
      </c>
      <c r="F298" s="2" t="str">
        <f t="shared" si="4"/>
        <v>TAG001320 FAU Master Account Set: Budget Pool - Expense</v>
      </c>
      <c r="G298" s="55">
        <v>5000</v>
      </c>
      <c r="H298" s="55">
        <v>9727.6200000000008</v>
      </c>
      <c r="I298" s="55">
        <v>14727.62</v>
      </c>
      <c r="J298" s="4">
        <v>7014.08</v>
      </c>
      <c r="K298" s="4">
        <v>0</v>
      </c>
      <c r="L298" s="5">
        <v>0</v>
      </c>
      <c r="M298" s="55">
        <v>7014.08</v>
      </c>
      <c r="N298" s="4">
        <v>7713.54</v>
      </c>
      <c r="O298" s="3">
        <v>0.52374699999999996</v>
      </c>
      <c r="P298">
        <v>2021</v>
      </c>
    </row>
    <row r="299" spans="1:16" x14ac:dyDescent="0.2">
      <c r="A299" s="2" t="s">
        <v>85</v>
      </c>
      <c r="B299" s="2" t="s">
        <v>536</v>
      </c>
      <c r="C299" s="2" t="s">
        <v>160</v>
      </c>
      <c r="D299" s="2" t="s">
        <v>159</v>
      </c>
      <c r="E299" s="2" t="s">
        <v>162</v>
      </c>
      <c r="F299" s="2" t="str">
        <f t="shared" si="4"/>
        <v>TAG001320 FAU Master Account Set: Budget Pool - INTRA-Fund Transfers Out</v>
      </c>
      <c r="G299" s="55">
        <v>140</v>
      </c>
      <c r="H299" s="55">
        <v>272.38</v>
      </c>
      <c r="I299" s="55">
        <v>412.38</v>
      </c>
      <c r="J299" s="4">
        <v>196.39</v>
      </c>
      <c r="K299" s="4">
        <v>0</v>
      </c>
      <c r="L299" s="5">
        <v>0</v>
      </c>
      <c r="M299" s="55">
        <v>196.39</v>
      </c>
      <c r="N299" s="4">
        <v>215.99</v>
      </c>
      <c r="O299" s="3">
        <v>0.52376400000000001</v>
      </c>
      <c r="P299">
        <v>2021</v>
      </c>
    </row>
    <row r="300" spans="1:16" x14ac:dyDescent="0.2">
      <c r="A300" s="2" t="s">
        <v>109</v>
      </c>
      <c r="B300" s="2" t="s">
        <v>535</v>
      </c>
      <c r="C300" s="2" t="s">
        <v>160</v>
      </c>
      <c r="D300" s="2" t="s">
        <v>159</v>
      </c>
      <c r="E300" s="2" t="s">
        <v>163</v>
      </c>
      <c r="F300" s="2" t="str">
        <f t="shared" si="4"/>
        <v>TAG001321 FAU Master Account Set: Budget Pool - Expense</v>
      </c>
      <c r="G300" s="55">
        <v>19615</v>
      </c>
      <c r="H300" s="55">
        <v>0</v>
      </c>
      <c r="I300" s="55">
        <v>19615</v>
      </c>
      <c r="J300" s="4">
        <v>13094.26</v>
      </c>
      <c r="K300" s="4">
        <v>0</v>
      </c>
      <c r="L300" s="5">
        <v>0</v>
      </c>
      <c r="M300" s="55">
        <v>13094.26</v>
      </c>
      <c r="N300" s="4">
        <v>6520.74</v>
      </c>
      <c r="O300" s="3">
        <v>0.33243600000000001</v>
      </c>
      <c r="P300">
        <v>2021</v>
      </c>
    </row>
    <row r="301" spans="1:16" x14ac:dyDescent="0.2">
      <c r="A301" s="2" t="s">
        <v>109</v>
      </c>
      <c r="B301" s="2" t="s">
        <v>535</v>
      </c>
      <c r="C301" s="2" t="s">
        <v>160</v>
      </c>
      <c r="D301" s="2" t="s">
        <v>159</v>
      </c>
      <c r="E301" s="2" t="s">
        <v>162</v>
      </c>
      <c r="F301" s="2" t="str">
        <f t="shared" si="4"/>
        <v>TAG001321 FAU Master Account Set: Budget Pool - INTRA-Fund Transfers Out</v>
      </c>
      <c r="G301" s="55">
        <v>549.22</v>
      </c>
      <c r="H301" s="55">
        <v>0</v>
      </c>
      <c r="I301" s="55">
        <v>549.22</v>
      </c>
      <c r="J301" s="4">
        <v>366.64</v>
      </c>
      <c r="K301" s="4">
        <v>0</v>
      </c>
      <c r="L301" s="5">
        <v>0</v>
      </c>
      <c r="M301" s="55">
        <v>366.64</v>
      </c>
      <c r="N301" s="4">
        <v>182.58</v>
      </c>
      <c r="O301" s="3">
        <v>0.33243499999999998</v>
      </c>
      <c r="P301">
        <v>2021</v>
      </c>
    </row>
    <row r="302" spans="1:16" x14ac:dyDescent="0.2">
      <c r="A302" s="2" t="s">
        <v>127</v>
      </c>
      <c r="B302" s="2" t="s">
        <v>534</v>
      </c>
      <c r="C302" s="2" t="s">
        <v>160</v>
      </c>
      <c r="D302" s="2" t="s">
        <v>159</v>
      </c>
      <c r="E302" s="2" t="s">
        <v>163</v>
      </c>
      <c r="F302" s="2" t="str">
        <f t="shared" si="4"/>
        <v>TAG001322 FAU Master Account Set: Budget Pool - Expense</v>
      </c>
      <c r="G302" s="55">
        <v>20700</v>
      </c>
      <c r="H302" s="55">
        <v>0</v>
      </c>
      <c r="I302" s="55">
        <v>20700</v>
      </c>
      <c r="J302" s="4">
        <v>13955.09</v>
      </c>
      <c r="K302" s="4">
        <v>0</v>
      </c>
      <c r="L302" s="5">
        <v>0</v>
      </c>
      <c r="M302" s="55">
        <v>13955.09</v>
      </c>
      <c r="N302" s="4">
        <v>6744.91</v>
      </c>
      <c r="O302" s="3">
        <v>0.32584099999999999</v>
      </c>
      <c r="P302">
        <v>2021</v>
      </c>
    </row>
    <row r="303" spans="1:16" x14ac:dyDescent="0.2">
      <c r="A303" s="2" t="s">
        <v>127</v>
      </c>
      <c r="B303" s="2" t="s">
        <v>534</v>
      </c>
      <c r="C303" s="2" t="s">
        <v>160</v>
      </c>
      <c r="D303" s="2" t="s">
        <v>159</v>
      </c>
      <c r="E303" s="2" t="s">
        <v>162</v>
      </c>
      <c r="F303" s="2" t="str">
        <f t="shared" si="4"/>
        <v>TAG001322 FAU Master Account Set: Budget Pool - INTRA-Fund Transfers Out</v>
      </c>
      <c r="G303" s="55">
        <v>579.6</v>
      </c>
      <c r="H303" s="55">
        <v>0</v>
      </c>
      <c r="I303" s="55">
        <v>579.6</v>
      </c>
      <c r="J303" s="4">
        <v>390.75</v>
      </c>
      <c r="K303" s="4">
        <v>0</v>
      </c>
      <c r="L303" s="5">
        <v>0</v>
      </c>
      <c r="M303" s="55">
        <v>390.75</v>
      </c>
      <c r="N303" s="4">
        <v>188.85</v>
      </c>
      <c r="O303" s="3">
        <v>0.32582800000000001</v>
      </c>
      <c r="P303">
        <v>2021</v>
      </c>
    </row>
    <row r="304" spans="1:16" x14ac:dyDescent="0.2">
      <c r="A304" s="2" t="s">
        <v>129</v>
      </c>
      <c r="B304" s="2" t="s">
        <v>533</v>
      </c>
      <c r="C304" s="2" t="s">
        <v>160</v>
      </c>
      <c r="D304" s="2" t="s">
        <v>159</v>
      </c>
      <c r="E304" s="2" t="s">
        <v>163</v>
      </c>
      <c r="F304" s="2" t="str">
        <f t="shared" si="4"/>
        <v>TAG001323 FAU Master Account Set: Budget Pool - Expense</v>
      </c>
      <c r="G304" s="55">
        <v>12000</v>
      </c>
      <c r="H304" s="55">
        <v>0</v>
      </c>
      <c r="I304" s="55">
        <v>12000</v>
      </c>
      <c r="J304" s="4">
        <v>8758.24</v>
      </c>
      <c r="K304" s="4">
        <v>0</v>
      </c>
      <c r="L304" s="5">
        <v>0</v>
      </c>
      <c r="M304" s="55">
        <v>8758.24</v>
      </c>
      <c r="N304" s="4">
        <v>3241.76</v>
      </c>
      <c r="O304" s="3">
        <v>0.27014700000000003</v>
      </c>
      <c r="P304">
        <v>2021</v>
      </c>
    </row>
    <row r="305" spans="1:16" x14ac:dyDescent="0.2">
      <c r="A305" s="2" t="s">
        <v>129</v>
      </c>
      <c r="B305" s="2" t="s">
        <v>533</v>
      </c>
      <c r="C305" s="2" t="s">
        <v>160</v>
      </c>
      <c r="D305" s="2" t="s">
        <v>159</v>
      </c>
      <c r="E305" s="2" t="s">
        <v>162</v>
      </c>
      <c r="F305" s="2" t="str">
        <f t="shared" si="4"/>
        <v>TAG001323 FAU Master Account Set: Budget Pool - INTRA-Fund Transfers Out</v>
      </c>
      <c r="G305" s="55">
        <v>336</v>
      </c>
      <c r="H305" s="55">
        <v>0</v>
      </c>
      <c r="I305" s="55">
        <v>336</v>
      </c>
      <c r="J305" s="4">
        <v>245.23</v>
      </c>
      <c r="K305" s="4">
        <v>0</v>
      </c>
      <c r="L305" s="5">
        <v>0</v>
      </c>
      <c r="M305" s="55">
        <v>245.23</v>
      </c>
      <c r="N305" s="4">
        <v>90.77</v>
      </c>
      <c r="O305" s="3">
        <v>0.27014899999999997</v>
      </c>
      <c r="P305">
        <v>2021</v>
      </c>
    </row>
    <row r="306" spans="1:16" x14ac:dyDescent="0.2">
      <c r="A306" s="2" t="s">
        <v>86</v>
      </c>
      <c r="B306" s="2" t="s">
        <v>532</v>
      </c>
      <c r="C306" s="2" t="s">
        <v>160</v>
      </c>
      <c r="D306" s="2" t="s">
        <v>159</v>
      </c>
      <c r="E306" s="2" t="s">
        <v>163</v>
      </c>
      <c r="F306" s="2" t="str">
        <f t="shared" si="4"/>
        <v>TAG001324 FAU Master Account Set: Budget Pool - Expense</v>
      </c>
      <c r="G306" s="55">
        <v>31900</v>
      </c>
      <c r="H306" s="55">
        <v>0</v>
      </c>
      <c r="I306" s="55">
        <v>31900</v>
      </c>
      <c r="J306" s="4">
        <v>31279.34</v>
      </c>
      <c r="K306" s="4">
        <v>0</v>
      </c>
      <c r="L306" s="5">
        <v>0</v>
      </c>
      <c r="M306" s="55">
        <v>31279.34</v>
      </c>
      <c r="N306" s="4">
        <v>620.66</v>
      </c>
      <c r="O306" s="3">
        <v>1.9456000000000001E-2</v>
      </c>
      <c r="P306">
        <v>2021</v>
      </c>
    </row>
    <row r="307" spans="1:16" x14ac:dyDescent="0.2">
      <c r="A307" s="2" t="s">
        <v>86</v>
      </c>
      <c r="B307" s="2" t="s">
        <v>532</v>
      </c>
      <c r="C307" s="2" t="s">
        <v>160</v>
      </c>
      <c r="D307" s="2" t="s">
        <v>159</v>
      </c>
      <c r="E307" s="2" t="s">
        <v>162</v>
      </c>
      <c r="F307" s="2" t="str">
        <f t="shared" si="4"/>
        <v>TAG001324 FAU Master Account Set: Budget Pool - INTRA-Fund Transfers Out</v>
      </c>
      <c r="G307" s="55">
        <v>1449.36</v>
      </c>
      <c r="H307" s="55">
        <v>0</v>
      </c>
      <c r="I307" s="55">
        <v>1449.36</v>
      </c>
      <c r="J307" s="4">
        <v>1279.72</v>
      </c>
      <c r="K307" s="4">
        <v>0</v>
      </c>
      <c r="L307" s="5">
        <v>0</v>
      </c>
      <c r="M307" s="55">
        <v>1279.72</v>
      </c>
      <c r="N307" s="4">
        <v>169.64</v>
      </c>
      <c r="O307" s="3">
        <v>0.117045</v>
      </c>
      <c r="P307">
        <v>2021</v>
      </c>
    </row>
    <row r="308" spans="1:16" x14ac:dyDescent="0.2">
      <c r="A308" s="2" t="s">
        <v>86</v>
      </c>
      <c r="B308" s="2" t="s">
        <v>532</v>
      </c>
      <c r="C308" s="2" t="s">
        <v>160</v>
      </c>
      <c r="D308" s="2" t="s">
        <v>159</v>
      </c>
      <c r="E308" s="2" t="s">
        <v>158</v>
      </c>
      <c r="F308" s="2" t="str">
        <f t="shared" si="4"/>
        <v>TAG001324 FAU Master Account Set: Budget Pool - OPS</v>
      </c>
      <c r="G308" s="55">
        <v>19863</v>
      </c>
      <c r="H308" s="55">
        <v>0</v>
      </c>
      <c r="I308" s="55">
        <v>19863</v>
      </c>
      <c r="J308" s="4">
        <v>14424.92</v>
      </c>
      <c r="K308" s="4">
        <v>0</v>
      </c>
      <c r="L308" s="5">
        <v>0</v>
      </c>
      <c r="M308" s="55">
        <v>14424.92</v>
      </c>
      <c r="N308" s="4">
        <v>5438.08</v>
      </c>
      <c r="O308" s="3">
        <v>0.27377899999999999</v>
      </c>
      <c r="P308">
        <v>2021</v>
      </c>
    </row>
    <row r="309" spans="1:16" x14ac:dyDescent="0.2">
      <c r="A309" s="2" t="s">
        <v>131</v>
      </c>
      <c r="B309" s="2" t="s">
        <v>531</v>
      </c>
      <c r="C309" s="2" t="s">
        <v>160</v>
      </c>
      <c r="D309" s="2" t="s">
        <v>159</v>
      </c>
      <c r="E309" s="2" t="s">
        <v>163</v>
      </c>
      <c r="F309" s="2" t="str">
        <f t="shared" si="4"/>
        <v>TAG001325 FAU Master Account Set: Budget Pool - Expense</v>
      </c>
      <c r="G309" s="55">
        <v>4000</v>
      </c>
      <c r="H309" s="55">
        <v>0</v>
      </c>
      <c r="I309" s="55">
        <v>4000</v>
      </c>
      <c r="J309" s="4">
        <v>2156.1799999999998</v>
      </c>
      <c r="K309" s="4">
        <v>0</v>
      </c>
      <c r="L309" s="5">
        <v>0</v>
      </c>
      <c r="M309" s="55">
        <v>2156.1799999999998</v>
      </c>
      <c r="N309" s="4">
        <v>1843.82</v>
      </c>
      <c r="O309" s="3">
        <v>0.460955</v>
      </c>
      <c r="P309">
        <v>2021</v>
      </c>
    </row>
    <row r="310" spans="1:16" x14ac:dyDescent="0.2">
      <c r="A310" s="2" t="s">
        <v>131</v>
      </c>
      <c r="B310" s="2" t="s">
        <v>531</v>
      </c>
      <c r="C310" s="2" t="s">
        <v>160</v>
      </c>
      <c r="D310" s="2" t="s">
        <v>159</v>
      </c>
      <c r="E310" s="2" t="s">
        <v>162</v>
      </c>
      <c r="F310" s="2" t="str">
        <f t="shared" si="4"/>
        <v>TAG001325 FAU Master Account Set: Budget Pool - INTRA-Fund Transfers Out</v>
      </c>
      <c r="G310" s="55">
        <v>112</v>
      </c>
      <c r="H310" s="55">
        <v>0</v>
      </c>
      <c r="I310" s="55">
        <v>112</v>
      </c>
      <c r="J310" s="4">
        <v>60.36</v>
      </c>
      <c r="K310" s="4">
        <v>0</v>
      </c>
      <c r="L310" s="5">
        <v>0</v>
      </c>
      <c r="M310" s="55">
        <v>60.36</v>
      </c>
      <c r="N310" s="4">
        <v>51.64</v>
      </c>
      <c r="O310" s="3">
        <v>0.46107100000000001</v>
      </c>
      <c r="P310">
        <v>2021</v>
      </c>
    </row>
    <row r="311" spans="1:16" x14ac:dyDescent="0.2">
      <c r="A311" s="2" t="s">
        <v>133</v>
      </c>
      <c r="B311" s="2" t="s">
        <v>530</v>
      </c>
      <c r="C311" s="2" t="s">
        <v>160</v>
      </c>
      <c r="D311" s="2" t="s">
        <v>159</v>
      </c>
      <c r="E311" s="2" t="s">
        <v>163</v>
      </c>
      <c r="F311" s="2" t="str">
        <f t="shared" si="4"/>
        <v>TAG001326 FAU Master Account Set: Budget Pool - Expense</v>
      </c>
      <c r="G311" s="55">
        <v>9150</v>
      </c>
      <c r="H311" s="55">
        <v>0</v>
      </c>
      <c r="I311" s="55">
        <v>9150</v>
      </c>
      <c r="J311" s="4">
        <v>1970.69</v>
      </c>
      <c r="K311" s="4">
        <v>0</v>
      </c>
      <c r="L311" s="5">
        <v>0</v>
      </c>
      <c r="M311" s="55">
        <v>1970.69</v>
      </c>
      <c r="N311" s="4">
        <v>7179.31</v>
      </c>
      <c r="O311" s="3">
        <v>0.78462399999999999</v>
      </c>
      <c r="P311">
        <v>2021</v>
      </c>
    </row>
    <row r="312" spans="1:16" x14ac:dyDescent="0.2">
      <c r="A312" s="2" t="s">
        <v>133</v>
      </c>
      <c r="B312" s="2" t="s">
        <v>530</v>
      </c>
      <c r="C312" s="2" t="s">
        <v>160</v>
      </c>
      <c r="D312" s="2" t="s">
        <v>159</v>
      </c>
      <c r="E312" s="2" t="s">
        <v>162</v>
      </c>
      <c r="F312" s="2" t="str">
        <f t="shared" si="4"/>
        <v>TAG001326 FAU Master Account Set: Budget Pool - INTRA-Fund Transfers Out</v>
      </c>
      <c r="G312" s="55">
        <v>256.2</v>
      </c>
      <c r="H312" s="55">
        <v>0</v>
      </c>
      <c r="I312" s="55">
        <v>256.2</v>
      </c>
      <c r="J312" s="4">
        <v>55.18</v>
      </c>
      <c r="K312" s="4">
        <v>0</v>
      </c>
      <c r="L312" s="5">
        <v>0</v>
      </c>
      <c r="M312" s="55">
        <v>55.18</v>
      </c>
      <c r="N312" s="4">
        <v>201.02</v>
      </c>
      <c r="O312" s="3">
        <v>0.78462100000000001</v>
      </c>
      <c r="P312">
        <v>2021</v>
      </c>
    </row>
    <row r="313" spans="1:16" x14ac:dyDescent="0.2">
      <c r="A313" s="2" t="s">
        <v>111</v>
      </c>
      <c r="B313" s="2" t="s">
        <v>529</v>
      </c>
      <c r="C313" s="2" t="s">
        <v>160</v>
      </c>
      <c r="D313" s="2" t="s">
        <v>159</v>
      </c>
      <c r="E313" s="2" t="s">
        <v>163</v>
      </c>
      <c r="F313" s="2" t="str">
        <f t="shared" si="4"/>
        <v>TAG001327 FAU Master Account Set: Budget Pool - Expense</v>
      </c>
      <c r="G313" s="55">
        <v>15000</v>
      </c>
      <c r="H313" s="55">
        <v>0</v>
      </c>
      <c r="I313" s="55">
        <v>15000</v>
      </c>
      <c r="J313" s="4">
        <v>7795.24</v>
      </c>
      <c r="K313" s="4">
        <v>0</v>
      </c>
      <c r="L313" s="5">
        <v>0</v>
      </c>
      <c r="M313" s="55">
        <v>7795.24</v>
      </c>
      <c r="N313" s="4">
        <v>7204.76</v>
      </c>
      <c r="O313" s="3">
        <v>0.48031699999999999</v>
      </c>
      <c r="P313">
        <v>2021</v>
      </c>
    </row>
    <row r="314" spans="1:16" x14ac:dyDescent="0.2">
      <c r="A314" s="2" t="s">
        <v>111</v>
      </c>
      <c r="B314" s="2" t="s">
        <v>529</v>
      </c>
      <c r="C314" s="2" t="s">
        <v>160</v>
      </c>
      <c r="D314" s="2" t="s">
        <v>159</v>
      </c>
      <c r="E314" s="2" t="s">
        <v>162</v>
      </c>
      <c r="F314" s="2" t="str">
        <f t="shared" si="4"/>
        <v>TAG001327 FAU Master Account Set: Budget Pool - INTRA-Fund Transfers Out</v>
      </c>
      <c r="G314" s="55">
        <v>420</v>
      </c>
      <c r="H314" s="55">
        <v>0</v>
      </c>
      <c r="I314" s="55">
        <v>420</v>
      </c>
      <c r="J314" s="4">
        <v>218.28</v>
      </c>
      <c r="K314" s="4">
        <v>0</v>
      </c>
      <c r="L314" s="5">
        <v>0</v>
      </c>
      <c r="M314" s="55">
        <v>218.28</v>
      </c>
      <c r="N314" s="4">
        <v>201.72</v>
      </c>
      <c r="O314" s="3">
        <v>0.48028599999999999</v>
      </c>
      <c r="P314">
        <v>2021</v>
      </c>
    </row>
    <row r="315" spans="1:16" x14ac:dyDescent="0.2">
      <c r="A315" s="2" t="s">
        <v>135</v>
      </c>
      <c r="B315" s="2" t="s">
        <v>528</v>
      </c>
      <c r="C315" s="2" t="s">
        <v>160</v>
      </c>
      <c r="D315" s="2" t="s">
        <v>159</v>
      </c>
      <c r="E315" s="2" t="s">
        <v>163</v>
      </c>
      <c r="F315" s="2" t="str">
        <f t="shared" si="4"/>
        <v>TAG001328 FAU Master Account Set: Budget Pool - Expense</v>
      </c>
      <c r="G315" s="55">
        <v>24800</v>
      </c>
      <c r="H315" s="55">
        <v>0</v>
      </c>
      <c r="I315" s="55">
        <v>24800</v>
      </c>
      <c r="J315" s="4">
        <v>10866.5</v>
      </c>
      <c r="K315" s="4">
        <v>0</v>
      </c>
      <c r="L315" s="5">
        <v>0</v>
      </c>
      <c r="M315" s="55">
        <v>10866.5</v>
      </c>
      <c r="N315" s="4">
        <v>13933.5</v>
      </c>
      <c r="O315" s="3">
        <v>0.56183499999999997</v>
      </c>
      <c r="P315">
        <v>2021</v>
      </c>
    </row>
    <row r="316" spans="1:16" x14ac:dyDescent="0.2">
      <c r="A316" s="2" t="s">
        <v>135</v>
      </c>
      <c r="B316" s="2" t="s">
        <v>528</v>
      </c>
      <c r="C316" s="2" t="s">
        <v>160</v>
      </c>
      <c r="D316" s="2" t="s">
        <v>159</v>
      </c>
      <c r="E316" s="2" t="s">
        <v>162</v>
      </c>
      <c r="F316" s="2" t="str">
        <f t="shared" si="4"/>
        <v>TAG001328 FAU Master Account Set: Budget Pool - INTRA-Fund Transfers Out</v>
      </c>
      <c r="G316" s="55">
        <v>694.4</v>
      </c>
      <c r="H316" s="55">
        <v>0</v>
      </c>
      <c r="I316" s="55">
        <v>694.4</v>
      </c>
      <c r="J316" s="4">
        <v>304.24</v>
      </c>
      <c r="K316" s="4">
        <v>0</v>
      </c>
      <c r="L316" s="5">
        <v>0</v>
      </c>
      <c r="M316" s="55">
        <v>304.24</v>
      </c>
      <c r="N316" s="4">
        <v>390.16</v>
      </c>
      <c r="O316" s="3">
        <v>0.56186599999999998</v>
      </c>
      <c r="P316">
        <v>2021</v>
      </c>
    </row>
    <row r="317" spans="1:16" x14ac:dyDescent="0.2">
      <c r="A317" s="2" t="s">
        <v>113</v>
      </c>
      <c r="B317" s="2" t="s">
        <v>527</v>
      </c>
      <c r="C317" s="2" t="s">
        <v>160</v>
      </c>
      <c r="D317" s="2" t="s">
        <v>159</v>
      </c>
      <c r="E317" s="2" t="s">
        <v>163</v>
      </c>
      <c r="F317" s="2" t="str">
        <f t="shared" si="4"/>
        <v>TAG001329 FAU Master Account Set: Budget Pool - Expense</v>
      </c>
      <c r="G317" s="55">
        <v>750</v>
      </c>
      <c r="H317" s="55">
        <v>0</v>
      </c>
      <c r="I317" s="55">
        <v>750</v>
      </c>
      <c r="J317" s="4">
        <v>181</v>
      </c>
      <c r="K317" s="4">
        <v>0</v>
      </c>
      <c r="L317" s="5">
        <v>0</v>
      </c>
      <c r="M317" s="55">
        <v>181</v>
      </c>
      <c r="N317" s="4">
        <v>569</v>
      </c>
      <c r="O317" s="3">
        <v>0.75866699999999998</v>
      </c>
      <c r="P317">
        <v>2021</v>
      </c>
    </row>
    <row r="318" spans="1:16" x14ac:dyDescent="0.2">
      <c r="A318" s="2" t="s">
        <v>113</v>
      </c>
      <c r="B318" s="2" t="s">
        <v>527</v>
      </c>
      <c r="C318" s="2" t="s">
        <v>160</v>
      </c>
      <c r="D318" s="2" t="s">
        <v>159</v>
      </c>
      <c r="E318" s="2" t="s">
        <v>162</v>
      </c>
      <c r="F318" s="2" t="str">
        <f t="shared" si="4"/>
        <v>TAG001329 FAU Master Account Set: Budget Pool - INTRA-Fund Transfers Out</v>
      </c>
      <c r="G318" s="55">
        <v>2450.14</v>
      </c>
      <c r="H318" s="55">
        <v>0</v>
      </c>
      <c r="I318" s="55">
        <v>2450.14</v>
      </c>
      <c r="J318" s="4">
        <v>1884.61</v>
      </c>
      <c r="K318" s="4">
        <v>0</v>
      </c>
      <c r="L318" s="5">
        <v>0</v>
      </c>
      <c r="M318" s="55">
        <v>1884.61</v>
      </c>
      <c r="N318" s="4">
        <v>565.53</v>
      </c>
      <c r="O318" s="3">
        <v>0.23081499999999999</v>
      </c>
      <c r="P318">
        <v>2021</v>
      </c>
    </row>
    <row r="319" spans="1:16" x14ac:dyDescent="0.2">
      <c r="A319" s="2" t="s">
        <v>113</v>
      </c>
      <c r="B319" s="2" t="s">
        <v>527</v>
      </c>
      <c r="C319" s="2" t="s">
        <v>160</v>
      </c>
      <c r="D319" s="2" t="s">
        <v>159</v>
      </c>
      <c r="E319" s="2" t="s">
        <v>158</v>
      </c>
      <c r="F319" s="2" t="str">
        <f t="shared" si="4"/>
        <v>TAG001329 FAU Master Account Set: Budget Pool - OPS</v>
      </c>
      <c r="G319" s="55">
        <v>86755</v>
      </c>
      <c r="H319" s="55">
        <v>0</v>
      </c>
      <c r="I319" s="55">
        <v>86755</v>
      </c>
      <c r="J319" s="4">
        <v>67126.080000000002</v>
      </c>
      <c r="K319" s="4">
        <v>0</v>
      </c>
      <c r="L319" s="5">
        <v>0</v>
      </c>
      <c r="M319" s="55">
        <v>67126.080000000002</v>
      </c>
      <c r="N319" s="4">
        <v>19628.919999999998</v>
      </c>
      <c r="O319" s="3">
        <v>0.22625700000000001</v>
      </c>
      <c r="P319">
        <v>2021</v>
      </c>
    </row>
    <row r="320" spans="1:16" x14ac:dyDescent="0.2">
      <c r="A320" s="2" t="s">
        <v>87</v>
      </c>
      <c r="B320" s="2" t="s">
        <v>526</v>
      </c>
      <c r="C320" s="2" t="s">
        <v>160</v>
      </c>
      <c r="D320" s="2" t="s">
        <v>159</v>
      </c>
      <c r="E320" s="2" t="s">
        <v>163</v>
      </c>
      <c r="F320" s="2" t="str">
        <f t="shared" si="4"/>
        <v>TAG001330 FAU Master Account Set: Budget Pool - Expense</v>
      </c>
      <c r="G320" s="55">
        <v>400</v>
      </c>
      <c r="H320" s="55">
        <v>0</v>
      </c>
      <c r="I320" s="55">
        <v>400</v>
      </c>
      <c r="J320" s="4">
        <v>407.25</v>
      </c>
      <c r="K320" s="4">
        <v>0</v>
      </c>
      <c r="L320" s="5">
        <v>0</v>
      </c>
      <c r="M320" s="55">
        <v>407.25</v>
      </c>
      <c r="N320" s="4">
        <v>-7.25</v>
      </c>
      <c r="O320" s="3">
        <v>-1.8124999999999999E-2</v>
      </c>
      <c r="P320">
        <v>2021</v>
      </c>
    </row>
    <row r="321" spans="1:16" x14ac:dyDescent="0.2">
      <c r="A321" s="2" t="s">
        <v>87</v>
      </c>
      <c r="B321" s="2" t="s">
        <v>526</v>
      </c>
      <c r="C321" s="2" t="s">
        <v>160</v>
      </c>
      <c r="D321" s="2" t="s">
        <v>159</v>
      </c>
      <c r="E321" s="2" t="s">
        <v>162</v>
      </c>
      <c r="F321" s="2" t="str">
        <f t="shared" si="4"/>
        <v>TAG001330 FAU Master Account Set: Budget Pool - INTRA-Fund Transfers Out</v>
      </c>
      <c r="G321" s="55">
        <v>3248.62</v>
      </c>
      <c r="H321" s="55">
        <v>0</v>
      </c>
      <c r="I321" s="55">
        <v>3248.62</v>
      </c>
      <c r="J321" s="4">
        <v>1985.38</v>
      </c>
      <c r="K321" s="4">
        <v>0</v>
      </c>
      <c r="L321" s="5">
        <v>0</v>
      </c>
      <c r="M321" s="55">
        <v>1985.38</v>
      </c>
      <c r="N321" s="4">
        <v>1263.24</v>
      </c>
      <c r="O321" s="3">
        <v>0.38885399999999998</v>
      </c>
      <c r="P321">
        <v>2021</v>
      </c>
    </row>
    <row r="322" spans="1:16" x14ac:dyDescent="0.2">
      <c r="A322" s="2" t="s">
        <v>87</v>
      </c>
      <c r="B322" s="2" t="s">
        <v>526</v>
      </c>
      <c r="C322" s="2" t="s">
        <v>160</v>
      </c>
      <c r="D322" s="2" t="s">
        <v>159</v>
      </c>
      <c r="E322" s="2" t="s">
        <v>158</v>
      </c>
      <c r="F322" s="2" t="str">
        <f t="shared" ref="F322:F385" si="5">_xlfn.CONCAT(A322," ",E322)</f>
        <v>TAG001330 FAU Master Account Set: Budget Pool - OPS</v>
      </c>
      <c r="G322" s="55">
        <v>115622</v>
      </c>
      <c r="H322" s="55">
        <v>0</v>
      </c>
      <c r="I322" s="55">
        <v>115622</v>
      </c>
      <c r="J322" s="4">
        <v>70498.8</v>
      </c>
      <c r="K322" s="4">
        <v>0</v>
      </c>
      <c r="L322" s="5">
        <v>0</v>
      </c>
      <c r="M322" s="55">
        <v>70498.8</v>
      </c>
      <c r="N322" s="4">
        <v>45123.199999999997</v>
      </c>
      <c r="O322" s="3">
        <v>0.39026499999999997</v>
      </c>
      <c r="P322">
        <v>2021</v>
      </c>
    </row>
    <row r="323" spans="1:16" x14ac:dyDescent="0.2">
      <c r="A323" s="2" t="s">
        <v>88</v>
      </c>
      <c r="B323" s="2" t="s">
        <v>525</v>
      </c>
      <c r="C323" s="2" t="s">
        <v>160</v>
      </c>
      <c r="D323" s="2" t="s">
        <v>159</v>
      </c>
      <c r="E323" s="2" t="s">
        <v>163</v>
      </c>
      <c r="F323" s="2" t="str">
        <f t="shared" si="5"/>
        <v>TAG001331 FAU Master Account Set: Budget Pool - Expense</v>
      </c>
      <c r="G323" s="55">
        <v>8000</v>
      </c>
      <c r="H323" s="55">
        <v>0</v>
      </c>
      <c r="I323" s="55">
        <v>8000</v>
      </c>
      <c r="J323" s="4">
        <v>6669.03</v>
      </c>
      <c r="K323" s="4">
        <v>0</v>
      </c>
      <c r="L323" s="5">
        <v>0</v>
      </c>
      <c r="M323" s="55">
        <v>6669.03</v>
      </c>
      <c r="N323" s="4">
        <v>1330.97</v>
      </c>
      <c r="O323" s="3">
        <v>0.16637099999999999</v>
      </c>
      <c r="P323">
        <v>2021</v>
      </c>
    </row>
    <row r="324" spans="1:16" x14ac:dyDescent="0.2">
      <c r="A324" s="2" t="s">
        <v>88</v>
      </c>
      <c r="B324" s="2" t="s">
        <v>525</v>
      </c>
      <c r="C324" s="2" t="s">
        <v>160</v>
      </c>
      <c r="D324" s="2" t="s">
        <v>159</v>
      </c>
      <c r="E324" s="2" t="s">
        <v>162</v>
      </c>
      <c r="F324" s="2" t="str">
        <f t="shared" si="5"/>
        <v>TAG001331 FAU Master Account Set: Budget Pool - INTRA-Fund Transfers Out</v>
      </c>
      <c r="G324" s="55">
        <v>224</v>
      </c>
      <c r="H324" s="55">
        <v>0</v>
      </c>
      <c r="I324" s="55">
        <v>224</v>
      </c>
      <c r="J324" s="4">
        <v>186.73</v>
      </c>
      <c r="K324" s="4">
        <v>0</v>
      </c>
      <c r="L324" s="5">
        <v>0</v>
      </c>
      <c r="M324" s="55">
        <v>186.73</v>
      </c>
      <c r="N324" s="4">
        <v>37.270000000000003</v>
      </c>
      <c r="O324" s="3">
        <v>0.166384</v>
      </c>
      <c r="P324">
        <v>2021</v>
      </c>
    </row>
    <row r="325" spans="1:16" x14ac:dyDescent="0.2">
      <c r="A325" s="2" t="s">
        <v>89</v>
      </c>
      <c r="B325" s="2" t="s">
        <v>524</v>
      </c>
      <c r="C325" s="2" t="s">
        <v>160</v>
      </c>
      <c r="D325" s="2" t="s">
        <v>159</v>
      </c>
      <c r="E325" s="2" t="s">
        <v>163</v>
      </c>
      <c r="F325" s="2" t="str">
        <f t="shared" si="5"/>
        <v>TAG001332 FAU Master Account Set: Budget Pool - Expense</v>
      </c>
      <c r="G325" s="55">
        <v>47500</v>
      </c>
      <c r="H325" s="55">
        <v>-21860</v>
      </c>
      <c r="I325" s="55">
        <v>25640</v>
      </c>
      <c r="J325" s="4">
        <v>5670.87</v>
      </c>
      <c r="K325" s="4">
        <v>0</v>
      </c>
      <c r="L325" s="5">
        <v>0</v>
      </c>
      <c r="M325" s="55">
        <v>5670.87</v>
      </c>
      <c r="N325" s="4">
        <v>19969.13</v>
      </c>
      <c r="O325" s="3">
        <v>0.77882700000000005</v>
      </c>
      <c r="P325">
        <v>2021</v>
      </c>
    </row>
    <row r="326" spans="1:16" x14ac:dyDescent="0.2">
      <c r="A326" s="2" t="s">
        <v>89</v>
      </c>
      <c r="B326" s="2" t="s">
        <v>524</v>
      </c>
      <c r="C326" s="2" t="s">
        <v>160</v>
      </c>
      <c r="D326" s="2" t="s">
        <v>159</v>
      </c>
      <c r="E326" s="2" t="s">
        <v>162</v>
      </c>
      <c r="F326" s="2" t="str">
        <f t="shared" si="5"/>
        <v>TAG001332 FAU Master Account Set: Budget Pool - INTRA-Fund Transfers Out</v>
      </c>
      <c r="G326" s="55">
        <v>3423.28</v>
      </c>
      <c r="H326" s="55">
        <v>-612.08000000000004</v>
      </c>
      <c r="I326" s="55">
        <v>2811.2</v>
      </c>
      <c r="J326" s="4">
        <v>784.48</v>
      </c>
      <c r="K326" s="4">
        <v>0</v>
      </c>
      <c r="L326" s="5">
        <v>0</v>
      </c>
      <c r="M326" s="55">
        <v>784.48</v>
      </c>
      <c r="N326" s="4">
        <v>2026.72</v>
      </c>
      <c r="O326" s="3">
        <v>0.72094499999999995</v>
      </c>
      <c r="P326">
        <v>2021</v>
      </c>
    </row>
    <row r="327" spans="1:16" x14ac:dyDescent="0.2">
      <c r="A327" s="2" t="s">
        <v>89</v>
      </c>
      <c r="B327" s="2" t="s">
        <v>524</v>
      </c>
      <c r="C327" s="2" t="s">
        <v>160</v>
      </c>
      <c r="D327" s="2" t="s">
        <v>159</v>
      </c>
      <c r="E327" s="2" t="s">
        <v>158</v>
      </c>
      <c r="F327" s="2" t="str">
        <f t="shared" si="5"/>
        <v>TAG001332 FAU Master Account Set: Budget Pool - OPS</v>
      </c>
      <c r="G327" s="55">
        <v>74760</v>
      </c>
      <c r="H327" s="55">
        <v>0</v>
      </c>
      <c r="I327" s="55">
        <v>74760</v>
      </c>
      <c r="J327" s="4">
        <v>22345.16</v>
      </c>
      <c r="K327" s="4">
        <v>0</v>
      </c>
      <c r="L327" s="5">
        <v>0</v>
      </c>
      <c r="M327" s="55">
        <v>22345.16</v>
      </c>
      <c r="N327" s="4">
        <v>52414.84</v>
      </c>
      <c r="O327" s="3">
        <v>0.70110799999999995</v>
      </c>
      <c r="P327">
        <v>2021</v>
      </c>
    </row>
    <row r="328" spans="1:16" x14ac:dyDescent="0.2">
      <c r="A328" s="2" t="s">
        <v>115</v>
      </c>
      <c r="B328" s="2" t="s">
        <v>523</v>
      </c>
      <c r="C328" s="2" t="s">
        <v>160</v>
      </c>
      <c r="D328" s="2" t="s">
        <v>159</v>
      </c>
      <c r="E328" s="2" t="s">
        <v>163</v>
      </c>
      <c r="F328" s="2" t="str">
        <f t="shared" si="5"/>
        <v>TAG001333 FAU Master Account Set: Budget Pool - Expense</v>
      </c>
      <c r="G328" s="55">
        <v>3400</v>
      </c>
      <c r="H328" s="55">
        <v>0</v>
      </c>
      <c r="I328" s="55">
        <v>3400</v>
      </c>
      <c r="J328" s="4">
        <v>2285.59</v>
      </c>
      <c r="K328" s="4">
        <v>0</v>
      </c>
      <c r="L328" s="5">
        <v>0</v>
      </c>
      <c r="M328" s="55">
        <v>2285.59</v>
      </c>
      <c r="N328" s="4">
        <v>1114.4100000000001</v>
      </c>
      <c r="O328" s="3">
        <v>0.327768</v>
      </c>
      <c r="P328">
        <v>2021</v>
      </c>
    </row>
    <row r="329" spans="1:16" x14ac:dyDescent="0.2">
      <c r="A329" s="2" t="s">
        <v>115</v>
      </c>
      <c r="B329" s="2" t="s">
        <v>523</v>
      </c>
      <c r="C329" s="2" t="s">
        <v>160</v>
      </c>
      <c r="D329" s="2" t="s">
        <v>159</v>
      </c>
      <c r="E329" s="2" t="s">
        <v>162</v>
      </c>
      <c r="F329" s="2" t="str">
        <f t="shared" si="5"/>
        <v>TAG001333 FAU Master Account Set: Budget Pool - INTRA-Fund Transfers Out</v>
      </c>
      <c r="G329" s="55">
        <v>95.2</v>
      </c>
      <c r="H329" s="55">
        <v>0</v>
      </c>
      <c r="I329" s="55">
        <v>95.2</v>
      </c>
      <c r="J329" s="4">
        <v>64</v>
      </c>
      <c r="K329" s="4">
        <v>0</v>
      </c>
      <c r="L329" s="5">
        <v>0</v>
      </c>
      <c r="M329" s="55">
        <v>64</v>
      </c>
      <c r="N329" s="4">
        <v>31.2</v>
      </c>
      <c r="O329" s="3">
        <v>0.32773099999999999</v>
      </c>
      <c r="P329">
        <v>2021</v>
      </c>
    </row>
    <row r="330" spans="1:16" x14ac:dyDescent="0.2">
      <c r="A330" s="2" t="s">
        <v>90</v>
      </c>
      <c r="B330" s="2" t="s">
        <v>522</v>
      </c>
      <c r="C330" s="2" t="s">
        <v>160</v>
      </c>
      <c r="D330" s="2" t="s">
        <v>159</v>
      </c>
      <c r="E330" s="2" t="s">
        <v>163</v>
      </c>
      <c r="F330" s="2" t="str">
        <f t="shared" si="5"/>
        <v>TAG001334 FAU Master Account Set: Budget Pool - Expense</v>
      </c>
      <c r="G330" s="55">
        <v>30000</v>
      </c>
      <c r="H330" s="55">
        <v>0</v>
      </c>
      <c r="I330" s="55">
        <v>30000</v>
      </c>
      <c r="J330" s="4">
        <v>13097.47</v>
      </c>
      <c r="K330" s="4">
        <v>0</v>
      </c>
      <c r="L330" s="5">
        <v>0</v>
      </c>
      <c r="M330" s="55">
        <v>13097.47</v>
      </c>
      <c r="N330" s="4">
        <v>16902.53</v>
      </c>
      <c r="O330" s="3">
        <v>0.56341799999999997</v>
      </c>
      <c r="P330">
        <v>2021</v>
      </c>
    </row>
    <row r="331" spans="1:16" x14ac:dyDescent="0.2">
      <c r="A331" s="2" t="s">
        <v>90</v>
      </c>
      <c r="B331" s="2" t="s">
        <v>522</v>
      </c>
      <c r="C331" s="2" t="s">
        <v>160</v>
      </c>
      <c r="D331" s="2" t="s">
        <v>159</v>
      </c>
      <c r="E331" s="2" t="s">
        <v>162</v>
      </c>
      <c r="F331" s="2" t="str">
        <f t="shared" si="5"/>
        <v>TAG001334 FAU Master Account Set: Budget Pool - INTRA-Fund Transfers Out</v>
      </c>
      <c r="G331" s="55">
        <v>840</v>
      </c>
      <c r="H331" s="55">
        <v>0</v>
      </c>
      <c r="I331" s="55">
        <v>840</v>
      </c>
      <c r="J331" s="4">
        <v>366.73</v>
      </c>
      <c r="K331" s="4">
        <v>0</v>
      </c>
      <c r="L331" s="5">
        <v>0</v>
      </c>
      <c r="M331" s="55">
        <v>366.73</v>
      </c>
      <c r="N331" s="4">
        <v>473.27</v>
      </c>
      <c r="O331" s="3">
        <v>0.56341699999999995</v>
      </c>
      <c r="P331">
        <v>2021</v>
      </c>
    </row>
    <row r="332" spans="1:16" x14ac:dyDescent="0.2">
      <c r="A332" s="2" t="s">
        <v>91</v>
      </c>
      <c r="B332" s="2" t="s">
        <v>521</v>
      </c>
      <c r="C332" s="2" t="s">
        <v>160</v>
      </c>
      <c r="D332" s="2" t="s">
        <v>159</v>
      </c>
      <c r="E332" s="2" t="s">
        <v>163</v>
      </c>
      <c r="F332" s="2" t="str">
        <f t="shared" si="5"/>
        <v>TAG001336 FAU Master Account Set: Budget Pool - Expense</v>
      </c>
      <c r="G332" s="55">
        <v>172000</v>
      </c>
      <c r="H332" s="55">
        <v>0</v>
      </c>
      <c r="I332" s="55">
        <v>172000</v>
      </c>
      <c r="J332" s="4">
        <v>85091.98</v>
      </c>
      <c r="K332" s="4">
        <v>0</v>
      </c>
      <c r="L332" s="5">
        <v>0</v>
      </c>
      <c r="M332" s="55">
        <v>85091.98</v>
      </c>
      <c r="N332" s="4">
        <v>86908.02</v>
      </c>
      <c r="O332" s="3">
        <v>0.50527900000000003</v>
      </c>
      <c r="P332">
        <v>2021</v>
      </c>
    </row>
    <row r="333" spans="1:16" x14ac:dyDescent="0.2">
      <c r="A333" s="2" t="s">
        <v>91</v>
      </c>
      <c r="B333" s="2" t="s">
        <v>521</v>
      </c>
      <c r="C333" s="2" t="s">
        <v>160</v>
      </c>
      <c r="D333" s="2" t="s">
        <v>159</v>
      </c>
      <c r="E333" s="2" t="s">
        <v>162</v>
      </c>
      <c r="F333" s="2" t="str">
        <f t="shared" si="5"/>
        <v>TAG001336 FAU Master Account Set: Budget Pool - INTRA-Fund Transfers Out</v>
      </c>
      <c r="G333" s="55">
        <v>4816</v>
      </c>
      <c r="H333" s="55">
        <v>0</v>
      </c>
      <c r="I333" s="55">
        <v>4816</v>
      </c>
      <c r="J333" s="4">
        <v>2382.5700000000002</v>
      </c>
      <c r="K333" s="4">
        <v>0</v>
      </c>
      <c r="L333" s="5">
        <v>0</v>
      </c>
      <c r="M333" s="55">
        <v>2382.5700000000002</v>
      </c>
      <c r="N333" s="4">
        <v>2433.4299999999998</v>
      </c>
      <c r="O333" s="3">
        <v>0.50527999999999995</v>
      </c>
      <c r="P333">
        <v>2021</v>
      </c>
    </row>
    <row r="334" spans="1:16" x14ac:dyDescent="0.2">
      <c r="A334" s="2" t="s">
        <v>117</v>
      </c>
      <c r="B334" s="2" t="s">
        <v>520</v>
      </c>
      <c r="C334" s="2" t="s">
        <v>160</v>
      </c>
      <c r="D334" s="2" t="s">
        <v>159</v>
      </c>
      <c r="E334" s="2" t="s">
        <v>163</v>
      </c>
      <c r="F334" s="2" t="str">
        <f t="shared" si="5"/>
        <v>TAG001337 FAU Master Account Set: Budget Pool - Expense</v>
      </c>
      <c r="G334" s="55">
        <v>3216</v>
      </c>
      <c r="H334" s="55">
        <v>29182.880000000001</v>
      </c>
      <c r="I334" s="55">
        <v>32398.880000000001</v>
      </c>
      <c r="J334" s="4">
        <v>4253.1099999999997</v>
      </c>
      <c r="K334" s="4">
        <v>0</v>
      </c>
      <c r="L334" s="5">
        <v>0</v>
      </c>
      <c r="M334" s="55">
        <v>4253.1099999999997</v>
      </c>
      <c r="N334" s="4">
        <v>28145.77</v>
      </c>
      <c r="O334" s="3">
        <v>0.86872700000000003</v>
      </c>
      <c r="P334">
        <v>2021</v>
      </c>
    </row>
    <row r="335" spans="1:16" x14ac:dyDescent="0.2">
      <c r="A335" s="2" t="s">
        <v>117</v>
      </c>
      <c r="B335" s="2" t="s">
        <v>520</v>
      </c>
      <c r="C335" s="2" t="s">
        <v>160</v>
      </c>
      <c r="D335" s="2" t="s">
        <v>159</v>
      </c>
      <c r="E335" s="2" t="s">
        <v>162</v>
      </c>
      <c r="F335" s="2" t="str">
        <f t="shared" si="5"/>
        <v>TAG001337 FAU Master Account Set: Budget Pool - INTRA-Fund Transfers Out</v>
      </c>
      <c r="G335" s="55">
        <v>90.05</v>
      </c>
      <c r="H335" s="55">
        <v>817.12</v>
      </c>
      <c r="I335" s="55">
        <v>907.17</v>
      </c>
      <c r="J335" s="4">
        <v>119.09</v>
      </c>
      <c r="K335" s="4">
        <v>0</v>
      </c>
      <c r="L335" s="5">
        <v>0</v>
      </c>
      <c r="M335" s="55">
        <v>119.09</v>
      </c>
      <c r="N335" s="4">
        <v>788.08</v>
      </c>
      <c r="O335" s="3">
        <v>0.86872400000000005</v>
      </c>
      <c r="P335">
        <v>2021</v>
      </c>
    </row>
    <row r="336" spans="1:16" x14ac:dyDescent="0.2">
      <c r="A336" s="2" t="s">
        <v>92</v>
      </c>
      <c r="B336" s="2" t="s">
        <v>519</v>
      </c>
      <c r="C336" s="2" t="s">
        <v>160</v>
      </c>
      <c r="D336" s="2" t="s">
        <v>159</v>
      </c>
      <c r="E336" s="2" t="s">
        <v>163</v>
      </c>
      <c r="F336" s="2" t="str">
        <f t="shared" si="5"/>
        <v>TAG001339 FAU Master Account Set: Budget Pool - Expense</v>
      </c>
      <c r="G336" s="55">
        <v>14000</v>
      </c>
      <c r="H336" s="55">
        <v>-10079.299999999999</v>
      </c>
      <c r="I336" s="55">
        <v>3920.7</v>
      </c>
      <c r="J336" s="4">
        <v>3081.87</v>
      </c>
      <c r="K336" s="4">
        <v>0</v>
      </c>
      <c r="L336" s="5">
        <v>0</v>
      </c>
      <c r="M336" s="55">
        <v>3081.87</v>
      </c>
      <c r="N336" s="4">
        <v>838.83</v>
      </c>
      <c r="O336" s="3">
        <v>0.213949</v>
      </c>
      <c r="P336">
        <v>2021</v>
      </c>
    </row>
    <row r="337" spans="1:16" x14ac:dyDescent="0.2">
      <c r="A337" s="2" t="s">
        <v>92</v>
      </c>
      <c r="B337" s="2" t="s">
        <v>519</v>
      </c>
      <c r="C337" s="2" t="s">
        <v>160</v>
      </c>
      <c r="D337" s="2" t="s">
        <v>159</v>
      </c>
      <c r="E337" s="2" t="s">
        <v>162</v>
      </c>
      <c r="F337" s="2" t="str">
        <f t="shared" si="5"/>
        <v>TAG001339 FAU Master Account Set: Budget Pool - INTRA-Fund Transfers Out</v>
      </c>
      <c r="G337" s="55">
        <v>392</v>
      </c>
      <c r="H337" s="55">
        <v>-282.23</v>
      </c>
      <c r="I337" s="55">
        <v>109.77</v>
      </c>
      <c r="J337" s="4">
        <v>86.29</v>
      </c>
      <c r="K337" s="4">
        <v>0</v>
      </c>
      <c r="L337" s="5">
        <v>0</v>
      </c>
      <c r="M337" s="55">
        <v>86.29</v>
      </c>
      <c r="N337" s="4">
        <v>23.48</v>
      </c>
      <c r="O337" s="3">
        <v>0.21390200000000001</v>
      </c>
      <c r="P337">
        <v>2021</v>
      </c>
    </row>
    <row r="338" spans="1:16" x14ac:dyDescent="0.2">
      <c r="A338" s="2" t="s">
        <v>92</v>
      </c>
      <c r="B338" s="2" t="s">
        <v>519</v>
      </c>
      <c r="C338" s="2" t="s">
        <v>160</v>
      </c>
      <c r="D338" s="2" t="s">
        <v>159</v>
      </c>
      <c r="E338" s="2" t="s">
        <v>158</v>
      </c>
      <c r="F338" s="2" t="str">
        <f t="shared" si="5"/>
        <v>TAG001339 FAU Master Account Set: Budget Pool - OPS</v>
      </c>
      <c r="G338" s="55">
        <v>0</v>
      </c>
      <c r="H338" s="55">
        <v>0</v>
      </c>
      <c r="I338" s="55">
        <v>0</v>
      </c>
      <c r="J338" s="4">
        <v>0</v>
      </c>
      <c r="K338" s="4">
        <v>0</v>
      </c>
      <c r="L338" s="5">
        <v>0</v>
      </c>
      <c r="M338" s="55">
        <v>0</v>
      </c>
      <c r="N338" s="4">
        <v>0</v>
      </c>
      <c r="O338" s="3">
        <v>0</v>
      </c>
      <c r="P338">
        <v>2021</v>
      </c>
    </row>
    <row r="339" spans="1:16" x14ac:dyDescent="0.2">
      <c r="A339" s="2" t="s">
        <v>93</v>
      </c>
      <c r="B339" s="2" t="s">
        <v>518</v>
      </c>
      <c r="C339" s="2" t="s">
        <v>160</v>
      </c>
      <c r="D339" s="2" t="s">
        <v>159</v>
      </c>
      <c r="E339" s="2" t="s">
        <v>163</v>
      </c>
      <c r="F339" s="2" t="str">
        <f t="shared" si="5"/>
        <v>TAG001341 FAU Master Account Set: Budget Pool - Expense</v>
      </c>
      <c r="G339" s="55">
        <v>14500</v>
      </c>
      <c r="H339" s="55">
        <v>0</v>
      </c>
      <c r="I339" s="55">
        <v>14500</v>
      </c>
      <c r="J339" s="4">
        <v>1394.02</v>
      </c>
      <c r="K339" s="4">
        <v>0</v>
      </c>
      <c r="L339" s="5">
        <v>0</v>
      </c>
      <c r="M339" s="55">
        <v>1394.02</v>
      </c>
      <c r="N339" s="4">
        <v>13105.98</v>
      </c>
      <c r="O339" s="3">
        <v>0.90386100000000003</v>
      </c>
      <c r="P339">
        <v>2021</v>
      </c>
    </row>
    <row r="340" spans="1:16" x14ac:dyDescent="0.2">
      <c r="A340" s="2" t="s">
        <v>93</v>
      </c>
      <c r="B340" s="2" t="s">
        <v>518</v>
      </c>
      <c r="C340" s="2" t="s">
        <v>160</v>
      </c>
      <c r="D340" s="2" t="s">
        <v>159</v>
      </c>
      <c r="E340" s="2" t="s">
        <v>162</v>
      </c>
      <c r="F340" s="2" t="str">
        <f t="shared" si="5"/>
        <v>TAG001341 FAU Master Account Set: Budget Pool - INTRA-Fund Transfers Out</v>
      </c>
      <c r="G340" s="55">
        <v>642.88</v>
      </c>
      <c r="H340" s="55">
        <v>0</v>
      </c>
      <c r="I340" s="55">
        <v>642.88</v>
      </c>
      <c r="J340" s="4">
        <v>183.3</v>
      </c>
      <c r="K340" s="4">
        <v>0</v>
      </c>
      <c r="L340" s="5">
        <v>0</v>
      </c>
      <c r="M340" s="55">
        <v>183.3</v>
      </c>
      <c r="N340" s="4">
        <v>459.58</v>
      </c>
      <c r="O340" s="3">
        <v>0.71487699999999998</v>
      </c>
      <c r="P340">
        <v>2021</v>
      </c>
    </row>
    <row r="341" spans="1:16" x14ac:dyDescent="0.2">
      <c r="A341" s="2" t="s">
        <v>93</v>
      </c>
      <c r="B341" s="2" t="s">
        <v>518</v>
      </c>
      <c r="C341" s="2" t="s">
        <v>160</v>
      </c>
      <c r="D341" s="2" t="s">
        <v>159</v>
      </c>
      <c r="E341" s="2" t="s">
        <v>158</v>
      </c>
      <c r="F341" s="2" t="str">
        <f t="shared" si="5"/>
        <v>TAG001341 FAU Master Account Set: Budget Pool - OPS</v>
      </c>
      <c r="G341" s="55">
        <v>8460</v>
      </c>
      <c r="H341" s="55">
        <v>0</v>
      </c>
      <c r="I341" s="55">
        <v>8460</v>
      </c>
      <c r="J341" s="4">
        <v>5152.68</v>
      </c>
      <c r="K341" s="4">
        <v>0</v>
      </c>
      <c r="L341" s="5">
        <v>0</v>
      </c>
      <c r="M341" s="55">
        <v>5152.68</v>
      </c>
      <c r="N341" s="4">
        <v>3307.32</v>
      </c>
      <c r="O341" s="3">
        <v>0.39093600000000001</v>
      </c>
      <c r="P341">
        <v>2021</v>
      </c>
    </row>
    <row r="342" spans="1:16" x14ac:dyDescent="0.2">
      <c r="A342" s="2" t="s">
        <v>94</v>
      </c>
      <c r="B342" s="2" t="s">
        <v>517</v>
      </c>
      <c r="C342" s="2" t="s">
        <v>160</v>
      </c>
      <c r="D342" s="2" t="s">
        <v>159</v>
      </c>
      <c r="E342" s="2" t="s">
        <v>163</v>
      </c>
      <c r="F342" s="2" t="str">
        <f t="shared" si="5"/>
        <v>TAG001342 FAU Master Account Set: Budget Pool - Expense</v>
      </c>
      <c r="G342" s="55">
        <v>101124</v>
      </c>
      <c r="H342" s="55">
        <v>-238.98</v>
      </c>
      <c r="I342" s="55">
        <v>100885.02</v>
      </c>
      <c r="J342" s="4">
        <v>55879.31</v>
      </c>
      <c r="K342" s="4">
        <v>0</v>
      </c>
      <c r="L342" s="5">
        <v>0</v>
      </c>
      <c r="M342" s="55">
        <v>55879.31</v>
      </c>
      <c r="N342" s="4">
        <v>45005.71</v>
      </c>
      <c r="O342" s="3">
        <v>0.44610899999999998</v>
      </c>
      <c r="P342">
        <v>2021</v>
      </c>
    </row>
    <row r="343" spans="1:16" x14ac:dyDescent="0.2">
      <c r="A343" s="2" t="s">
        <v>94</v>
      </c>
      <c r="B343" s="2" t="s">
        <v>517</v>
      </c>
      <c r="C343" s="2" t="s">
        <v>160</v>
      </c>
      <c r="D343" s="2" t="s">
        <v>159</v>
      </c>
      <c r="E343" s="2" t="s">
        <v>162</v>
      </c>
      <c r="F343" s="2" t="str">
        <f t="shared" si="5"/>
        <v>TAG001342 FAU Master Account Set: Budget Pool - INTRA-Fund Transfers Out</v>
      </c>
      <c r="G343" s="55">
        <v>3991.12</v>
      </c>
      <c r="H343" s="55">
        <v>0</v>
      </c>
      <c r="I343" s="55">
        <v>3991.12</v>
      </c>
      <c r="J343" s="4">
        <v>2441.64</v>
      </c>
      <c r="K343" s="4">
        <v>0</v>
      </c>
      <c r="L343" s="5">
        <v>0</v>
      </c>
      <c r="M343" s="55">
        <v>2441.64</v>
      </c>
      <c r="N343" s="4">
        <v>1549.48</v>
      </c>
      <c r="O343" s="3">
        <v>0.38823200000000002</v>
      </c>
      <c r="P343">
        <v>2021</v>
      </c>
    </row>
    <row r="344" spans="1:16" x14ac:dyDescent="0.2">
      <c r="A344" s="2" t="s">
        <v>94</v>
      </c>
      <c r="B344" s="2" t="s">
        <v>517</v>
      </c>
      <c r="C344" s="2" t="s">
        <v>160</v>
      </c>
      <c r="D344" s="2" t="s">
        <v>159</v>
      </c>
      <c r="E344" s="2" t="s">
        <v>158</v>
      </c>
      <c r="F344" s="2" t="str">
        <f t="shared" si="5"/>
        <v>TAG001342 FAU Master Account Set: Budget Pool - OPS</v>
      </c>
      <c r="G344" s="55">
        <v>41416</v>
      </c>
      <c r="H344" s="55">
        <v>0</v>
      </c>
      <c r="I344" s="55">
        <v>41416</v>
      </c>
      <c r="J344" s="4">
        <v>31083.63</v>
      </c>
      <c r="K344" s="4">
        <v>0</v>
      </c>
      <c r="L344" s="5">
        <v>0</v>
      </c>
      <c r="M344" s="55">
        <v>31083.63</v>
      </c>
      <c r="N344" s="4">
        <v>10332.370000000001</v>
      </c>
      <c r="O344" s="3">
        <v>0.24947800000000001</v>
      </c>
      <c r="P344">
        <v>2021</v>
      </c>
    </row>
    <row r="345" spans="1:16" x14ac:dyDescent="0.2">
      <c r="A345" s="2" t="s">
        <v>94</v>
      </c>
      <c r="B345" s="2" t="s">
        <v>517</v>
      </c>
      <c r="C345" s="2" t="s">
        <v>160</v>
      </c>
      <c r="D345" s="2" t="s">
        <v>159</v>
      </c>
      <c r="E345" s="2" t="s">
        <v>167</v>
      </c>
      <c r="F345" s="2" t="str">
        <f t="shared" si="5"/>
        <v>TAG001342 FAU Master Account Set: Budget Pool - Salaries &amp; Benefits (AMP, SP, Faculty)</v>
      </c>
      <c r="G345" s="55">
        <v>0</v>
      </c>
      <c r="H345" s="55">
        <v>238.98</v>
      </c>
      <c r="I345" s="55">
        <v>238.98</v>
      </c>
      <c r="J345" s="4">
        <v>238.98</v>
      </c>
      <c r="K345" s="4">
        <v>0</v>
      </c>
      <c r="L345" s="5">
        <v>0</v>
      </c>
      <c r="M345" s="55">
        <v>238.98</v>
      </c>
      <c r="N345" s="4">
        <v>0</v>
      </c>
      <c r="O345" s="3">
        <v>0</v>
      </c>
      <c r="P345">
        <v>2021</v>
      </c>
    </row>
    <row r="346" spans="1:16" x14ac:dyDescent="0.2">
      <c r="A346" s="2" t="s">
        <v>119</v>
      </c>
      <c r="B346" s="2" t="s">
        <v>516</v>
      </c>
      <c r="C346" s="2" t="s">
        <v>472</v>
      </c>
      <c r="D346" s="2" t="s">
        <v>159</v>
      </c>
      <c r="E346" s="2" t="s">
        <v>163</v>
      </c>
      <c r="F346" s="2" t="str">
        <f t="shared" si="5"/>
        <v>TAG001343 FAU Master Account Set: Budget Pool - Expense</v>
      </c>
      <c r="G346" s="55">
        <v>0</v>
      </c>
      <c r="H346" s="55">
        <v>1147</v>
      </c>
      <c r="I346" s="55">
        <v>1147</v>
      </c>
      <c r="J346" s="4">
        <v>572.22</v>
      </c>
      <c r="K346" s="4">
        <v>0</v>
      </c>
      <c r="L346" s="5">
        <v>0</v>
      </c>
      <c r="M346" s="55">
        <v>572.22</v>
      </c>
      <c r="N346" s="4">
        <v>574.78</v>
      </c>
      <c r="O346" s="3">
        <v>0.50111600000000001</v>
      </c>
      <c r="P346">
        <v>2021</v>
      </c>
    </row>
    <row r="347" spans="1:16" x14ac:dyDescent="0.2">
      <c r="A347" s="2" t="s">
        <v>119</v>
      </c>
      <c r="B347" s="2" t="s">
        <v>516</v>
      </c>
      <c r="C347" s="2" t="s">
        <v>160</v>
      </c>
      <c r="D347" s="2" t="s">
        <v>159</v>
      </c>
      <c r="E347" s="2" t="s">
        <v>163</v>
      </c>
      <c r="F347" s="2" t="str">
        <f t="shared" si="5"/>
        <v>TAG001343 FAU Master Account Set: Budget Pool - Expense</v>
      </c>
      <c r="G347" s="55">
        <v>40500</v>
      </c>
      <c r="H347" s="55">
        <v>-1147</v>
      </c>
      <c r="I347" s="55">
        <v>39353</v>
      </c>
      <c r="J347" s="4">
        <v>16447.32</v>
      </c>
      <c r="K347" s="4">
        <v>0</v>
      </c>
      <c r="L347" s="5">
        <v>0</v>
      </c>
      <c r="M347" s="55">
        <v>16447.32</v>
      </c>
      <c r="N347" s="4">
        <v>22905.68</v>
      </c>
      <c r="O347" s="3">
        <v>0.58205700000000005</v>
      </c>
      <c r="P347">
        <v>2021</v>
      </c>
    </row>
    <row r="348" spans="1:16" x14ac:dyDescent="0.2">
      <c r="A348" s="2" t="s">
        <v>119</v>
      </c>
      <c r="B348" s="2" t="s">
        <v>516</v>
      </c>
      <c r="C348" s="2" t="s">
        <v>160</v>
      </c>
      <c r="D348" s="2" t="s">
        <v>159</v>
      </c>
      <c r="E348" s="2" t="s">
        <v>162</v>
      </c>
      <c r="F348" s="2" t="str">
        <f t="shared" si="5"/>
        <v>TAG001343 FAU Master Account Set: Budget Pool - INTRA-Fund Transfers Out</v>
      </c>
      <c r="G348" s="55">
        <v>1134</v>
      </c>
      <c r="H348" s="55">
        <v>0</v>
      </c>
      <c r="I348" s="55">
        <v>1134</v>
      </c>
      <c r="J348" s="4">
        <v>476.53</v>
      </c>
      <c r="K348" s="4">
        <v>0</v>
      </c>
      <c r="L348" s="5">
        <v>0</v>
      </c>
      <c r="M348" s="55">
        <v>476.53</v>
      </c>
      <c r="N348" s="4">
        <v>657.47</v>
      </c>
      <c r="O348" s="3">
        <v>0.57977999999999996</v>
      </c>
      <c r="P348">
        <v>2021</v>
      </c>
    </row>
    <row r="349" spans="1:16" x14ac:dyDescent="0.2">
      <c r="A349" s="2" t="s">
        <v>137</v>
      </c>
      <c r="B349" s="2" t="s">
        <v>515</v>
      </c>
      <c r="C349" s="2" t="s">
        <v>160</v>
      </c>
      <c r="D349" s="2" t="s">
        <v>159</v>
      </c>
      <c r="E349" s="2" t="s">
        <v>163</v>
      </c>
      <c r="F349" s="2" t="str">
        <f t="shared" si="5"/>
        <v>TAG001344 FAU Master Account Set: Budget Pool - Expense</v>
      </c>
      <c r="G349" s="55">
        <v>7136</v>
      </c>
      <c r="H349" s="55">
        <v>0</v>
      </c>
      <c r="I349" s="55">
        <v>7136</v>
      </c>
      <c r="J349" s="4">
        <v>1155.8900000000001</v>
      </c>
      <c r="K349" s="4">
        <v>0</v>
      </c>
      <c r="L349" s="5">
        <v>0</v>
      </c>
      <c r="M349" s="55">
        <v>1155.8900000000001</v>
      </c>
      <c r="N349" s="4">
        <v>5980.11</v>
      </c>
      <c r="O349" s="3">
        <v>0.83801999999999999</v>
      </c>
      <c r="P349">
        <v>2021</v>
      </c>
    </row>
    <row r="350" spans="1:16" x14ac:dyDescent="0.2">
      <c r="A350" s="2" t="s">
        <v>137</v>
      </c>
      <c r="B350" s="2" t="s">
        <v>515</v>
      </c>
      <c r="C350" s="2" t="s">
        <v>160</v>
      </c>
      <c r="D350" s="2" t="s">
        <v>159</v>
      </c>
      <c r="E350" s="2" t="s">
        <v>162</v>
      </c>
      <c r="F350" s="2" t="str">
        <f t="shared" si="5"/>
        <v>TAG001344 FAU Master Account Set: Budget Pool - INTRA-Fund Transfers Out</v>
      </c>
      <c r="G350" s="55">
        <v>1847.33</v>
      </c>
      <c r="H350" s="55">
        <v>-272.37</v>
      </c>
      <c r="I350" s="55">
        <v>1574.96</v>
      </c>
      <c r="J350" s="4">
        <v>1099.6099999999999</v>
      </c>
      <c r="K350" s="4">
        <v>0</v>
      </c>
      <c r="L350" s="5">
        <v>0</v>
      </c>
      <c r="M350" s="55">
        <v>1099.6099999999999</v>
      </c>
      <c r="N350" s="4">
        <v>475.35</v>
      </c>
      <c r="O350" s="3">
        <v>0.301817</v>
      </c>
      <c r="P350">
        <v>2021</v>
      </c>
    </row>
    <row r="351" spans="1:16" x14ac:dyDescent="0.2">
      <c r="A351" s="2" t="s">
        <v>137</v>
      </c>
      <c r="B351" s="2" t="s">
        <v>515</v>
      </c>
      <c r="C351" s="2" t="s">
        <v>160</v>
      </c>
      <c r="D351" s="2" t="s">
        <v>159</v>
      </c>
      <c r="E351" s="2" t="s">
        <v>158</v>
      </c>
      <c r="F351" s="2" t="str">
        <f t="shared" si="5"/>
        <v>TAG001344 FAU Master Account Set: Budget Pool - OPS</v>
      </c>
      <c r="G351" s="55">
        <v>58840</v>
      </c>
      <c r="H351" s="55">
        <v>-9727.6299999999992</v>
      </c>
      <c r="I351" s="55">
        <v>49112.37</v>
      </c>
      <c r="J351" s="4">
        <v>38115.910000000003</v>
      </c>
      <c r="K351" s="4">
        <v>0</v>
      </c>
      <c r="L351" s="5">
        <v>0</v>
      </c>
      <c r="M351" s="55">
        <v>38115.910000000003</v>
      </c>
      <c r="N351" s="4">
        <v>10996.46</v>
      </c>
      <c r="O351" s="3">
        <v>0.22390399999999999</v>
      </c>
      <c r="P351">
        <v>2021</v>
      </c>
    </row>
    <row r="352" spans="1:16" x14ac:dyDescent="0.2">
      <c r="A352" s="2" t="s">
        <v>95</v>
      </c>
      <c r="B352" s="2" t="s">
        <v>514</v>
      </c>
      <c r="C352" s="2" t="s">
        <v>160</v>
      </c>
      <c r="D352" s="2" t="s">
        <v>159</v>
      </c>
      <c r="E352" s="2" t="s">
        <v>163</v>
      </c>
      <c r="F352" s="2" t="str">
        <f t="shared" si="5"/>
        <v>TAG001345 FAU Master Account Set: Budget Pool - Expense</v>
      </c>
      <c r="G352" s="55">
        <v>20000</v>
      </c>
      <c r="H352" s="55">
        <v>0</v>
      </c>
      <c r="I352" s="55">
        <v>20000</v>
      </c>
      <c r="J352" s="4">
        <v>2665.5</v>
      </c>
      <c r="K352" s="4">
        <v>0</v>
      </c>
      <c r="L352" s="5">
        <v>0</v>
      </c>
      <c r="M352" s="55">
        <v>2665.5</v>
      </c>
      <c r="N352" s="4">
        <v>17334.5</v>
      </c>
      <c r="O352" s="3">
        <v>0.86672499999999997</v>
      </c>
      <c r="P352">
        <v>2021</v>
      </c>
    </row>
    <row r="353" spans="1:16" x14ac:dyDescent="0.2">
      <c r="A353" s="2" t="s">
        <v>95</v>
      </c>
      <c r="B353" s="2" t="s">
        <v>514</v>
      </c>
      <c r="C353" s="2" t="s">
        <v>160</v>
      </c>
      <c r="D353" s="2" t="s">
        <v>159</v>
      </c>
      <c r="E353" s="2" t="s">
        <v>162</v>
      </c>
      <c r="F353" s="2" t="str">
        <f t="shared" si="5"/>
        <v>TAG001345 FAU Master Account Set: Budget Pool - INTRA-Fund Transfers Out</v>
      </c>
      <c r="G353" s="55">
        <v>560</v>
      </c>
      <c r="H353" s="55">
        <v>0</v>
      </c>
      <c r="I353" s="55">
        <v>560</v>
      </c>
      <c r="J353" s="4">
        <v>74.61</v>
      </c>
      <c r="K353" s="4">
        <v>0</v>
      </c>
      <c r="L353" s="5">
        <v>0</v>
      </c>
      <c r="M353" s="55">
        <v>74.61</v>
      </c>
      <c r="N353" s="4">
        <v>485.39</v>
      </c>
      <c r="O353" s="3">
        <v>0.86676799999999998</v>
      </c>
      <c r="P353">
        <v>2021</v>
      </c>
    </row>
    <row r="354" spans="1:16" x14ac:dyDescent="0.2">
      <c r="A354" s="2" t="s">
        <v>265</v>
      </c>
      <c r="B354" s="2" t="s">
        <v>513</v>
      </c>
      <c r="C354" s="2" t="s">
        <v>474</v>
      </c>
      <c r="D354" s="2" t="s">
        <v>159</v>
      </c>
      <c r="E354" s="2" t="s">
        <v>163</v>
      </c>
      <c r="F354" s="2" t="str">
        <f t="shared" si="5"/>
        <v>TAG001347 FAU Master Account Set: Budget Pool - Expense</v>
      </c>
      <c r="G354" s="55">
        <v>0</v>
      </c>
      <c r="H354" s="55">
        <v>850000</v>
      </c>
      <c r="I354" s="55">
        <v>850000</v>
      </c>
      <c r="J354" s="4">
        <v>0</v>
      </c>
      <c r="K354" s="4">
        <v>0</v>
      </c>
      <c r="L354" s="5">
        <v>0</v>
      </c>
      <c r="M354" s="55">
        <v>0</v>
      </c>
      <c r="N354" s="4">
        <v>850000</v>
      </c>
      <c r="O354" s="3">
        <v>1</v>
      </c>
      <c r="P354">
        <v>2021</v>
      </c>
    </row>
    <row r="355" spans="1:16" x14ac:dyDescent="0.2">
      <c r="A355" s="2" t="s">
        <v>265</v>
      </c>
      <c r="B355" s="2" t="s">
        <v>513</v>
      </c>
      <c r="C355" s="2" t="s">
        <v>160</v>
      </c>
      <c r="D355" s="2" t="s">
        <v>159</v>
      </c>
      <c r="E355" s="2" t="s">
        <v>163</v>
      </c>
      <c r="F355" s="2" t="str">
        <f t="shared" si="5"/>
        <v>TAG001347 FAU Master Account Set: Budget Pool - Expense</v>
      </c>
      <c r="G355" s="55">
        <v>1272315</v>
      </c>
      <c r="H355" s="55">
        <v>-850000</v>
      </c>
      <c r="I355" s="55">
        <v>422315</v>
      </c>
      <c r="J355" s="4">
        <v>565826.44999999995</v>
      </c>
      <c r="K355" s="4">
        <v>0</v>
      </c>
      <c r="L355" s="5">
        <v>0</v>
      </c>
      <c r="M355" s="55">
        <v>565826.44999999995</v>
      </c>
      <c r="N355" s="4">
        <v>-143511.45000000001</v>
      </c>
      <c r="O355" s="3">
        <v>-0.33982099999999998</v>
      </c>
      <c r="P355">
        <v>2021</v>
      </c>
    </row>
    <row r="356" spans="1:16" x14ac:dyDescent="0.2">
      <c r="A356" s="2" t="s">
        <v>265</v>
      </c>
      <c r="B356" s="2" t="s">
        <v>513</v>
      </c>
      <c r="C356" s="2" t="s">
        <v>160</v>
      </c>
      <c r="D356" s="2" t="s">
        <v>159</v>
      </c>
      <c r="E356" s="2" t="s">
        <v>162</v>
      </c>
      <c r="F356" s="2" t="str">
        <f t="shared" si="5"/>
        <v>TAG001347 FAU Master Account Set: Budget Pool - INTRA-Fund Transfers Out</v>
      </c>
      <c r="G356" s="55">
        <v>35624.82</v>
      </c>
      <c r="H356" s="55">
        <v>0</v>
      </c>
      <c r="I356" s="55">
        <v>35624.82</v>
      </c>
      <c r="J356" s="4">
        <v>3468.86</v>
      </c>
      <c r="K356" s="4">
        <v>0</v>
      </c>
      <c r="L356" s="5">
        <v>0</v>
      </c>
      <c r="M356" s="55">
        <v>3468.86</v>
      </c>
      <c r="N356" s="4">
        <v>32155.96</v>
      </c>
      <c r="O356" s="3">
        <v>0.90262799999999999</v>
      </c>
      <c r="P356">
        <v>2021</v>
      </c>
    </row>
    <row r="357" spans="1:16" x14ac:dyDescent="0.2">
      <c r="A357" s="2" t="s">
        <v>46</v>
      </c>
      <c r="B357" s="2" t="s">
        <v>512</v>
      </c>
      <c r="C357" s="2" t="s">
        <v>160</v>
      </c>
      <c r="D357" s="2" t="s">
        <v>159</v>
      </c>
      <c r="E357" s="2" t="s">
        <v>163</v>
      </c>
      <c r="F357" s="2" t="str">
        <f t="shared" si="5"/>
        <v>TAG001488 FAU Master Account Set: Budget Pool - Expense</v>
      </c>
      <c r="G357" s="55">
        <v>73349</v>
      </c>
      <c r="H357" s="55">
        <v>-51895.92</v>
      </c>
      <c r="I357" s="55">
        <v>21453.08</v>
      </c>
      <c r="J357" s="4">
        <v>3564</v>
      </c>
      <c r="K357" s="4">
        <v>0</v>
      </c>
      <c r="L357" s="5">
        <v>0</v>
      </c>
      <c r="M357" s="55">
        <v>3564</v>
      </c>
      <c r="N357" s="4">
        <v>17889.080000000002</v>
      </c>
      <c r="O357" s="3">
        <v>0.83387</v>
      </c>
      <c r="P357">
        <v>2021</v>
      </c>
    </row>
    <row r="358" spans="1:16" x14ac:dyDescent="0.2">
      <c r="A358" s="2" t="s">
        <v>46</v>
      </c>
      <c r="B358" s="2" t="s">
        <v>512</v>
      </c>
      <c r="C358" s="2" t="s">
        <v>160</v>
      </c>
      <c r="D358" s="2" t="s">
        <v>159</v>
      </c>
      <c r="E358" s="2" t="s">
        <v>162</v>
      </c>
      <c r="F358" s="2" t="str">
        <f t="shared" si="5"/>
        <v>TAG001488 FAU Master Account Set: Budget Pool - INTRA-Fund Transfers Out</v>
      </c>
      <c r="G358" s="55">
        <v>2237.4499999999998</v>
      </c>
      <c r="H358" s="55">
        <v>-1516.18</v>
      </c>
      <c r="I358" s="55">
        <v>721.27</v>
      </c>
      <c r="J358" s="4">
        <v>117.09</v>
      </c>
      <c r="K358" s="4">
        <v>0</v>
      </c>
      <c r="L358" s="5">
        <v>0</v>
      </c>
      <c r="M358" s="55">
        <v>117.09</v>
      </c>
      <c r="N358" s="4">
        <v>604.17999999999995</v>
      </c>
      <c r="O358" s="3">
        <v>0.83766099999999999</v>
      </c>
      <c r="P358">
        <v>2021</v>
      </c>
    </row>
    <row r="359" spans="1:16" x14ac:dyDescent="0.2">
      <c r="A359" s="2" t="s">
        <v>46</v>
      </c>
      <c r="B359" s="2" t="s">
        <v>512</v>
      </c>
      <c r="C359" s="2" t="s">
        <v>160</v>
      </c>
      <c r="D359" s="2" t="s">
        <v>159</v>
      </c>
      <c r="E359" s="2" t="s">
        <v>158</v>
      </c>
      <c r="F359" s="2" t="str">
        <f t="shared" si="5"/>
        <v>TAG001488 FAU Master Account Set: Budget Pool - OPS</v>
      </c>
      <c r="G359" s="55">
        <v>6560</v>
      </c>
      <c r="H359" s="55">
        <v>-2253.7199999999998</v>
      </c>
      <c r="I359" s="55">
        <v>4306.28</v>
      </c>
      <c r="J359" s="4">
        <v>617.57000000000005</v>
      </c>
      <c r="K359" s="4">
        <v>0</v>
      </c>
      <c r="L359" s="5">
        <v>0</v>
      </c>
      <c r="M359" s="55">
        <v>617.57000000000005</v>
      </c>
      <c r="N359" s="4">
        <v>3688.71</v>
      </c>
      <c r="O359" s="3">
        <v>0.85658900000000004</v>
      </c>
      <c r="P359">
        <v>2021</v>
      </c>
    </row>
    <row r="360" spans="1:16" x14ac:dyDescent="0.2">
      <c r="A360" s="2" t="s">
        <v>48</v>
      </c>
      <c r="B360" s="2" t="s">
        <v>511</v>
      </c>
      <c r="C360" s="2" t="s">
        <v>160</v>
      </c>
      <c r="D360" s="2" t="s">
        <v>159</v>
      </c>
      <c r="E360" s="2" t="s">
        <v>163</v>
      </c>
      <c r="F360" s="2" t="str">
        <f t="shared" si="5"/>
        <v>TAG001489 FAU Master Account Set: Budget Pool - Expense</v>
      </c>
      <c r="G360" s="55">
        <v>369570</v>
      </c>
      <c r="H360" s="55">
        <v>0</v>
      </c>
      <c r="I360" s="55">
        <v>369570</v>
      </c>
      <c r="J360" s="4">
        <v>213370.04</v>
      </c>
      <c r="K360" s="4">
        <v>0</v>
      </c>
      <c r="L360" s="5">
        <v>267.26</v>
      </c>
      <c r="M360" s="55">
        <v>213637.3</v>
      </c>
      <c r="N360" s="4">
        <v>155932.70000000001</v>
      </c>
      <c r="O360" s="3">
        <v>0.42193000000000003</v>
      </c>
      <c r="P360">
        <v>2021</v>
      </c>
    </row>
    <row r="361" spans="1:16" x14ac:dyDescent="0.2">
      <c r="A361" s="2" t="s">
        <v>48</v>
      </c>
      <c r="B361" s="2" t="s">
        <v>511</v>
      </c>
      <c r="C361" s="2" t="s">
        <v>160</v>
      </c>
      <c r="D361" s="2" t="s">
        <v>159</v>
      </c>
      <c r="E361" s="2" t="s">
        <v>162</v>
      </c>
      <c r="F361" s="2" t="str">
        <f t="shared" si="5"/>
        <v>TAG001489 FAU Master Account Set: Budget Pool - INTRA-Fund Transfers Out</v>
      </c>
      <c r="G361" s="55">
        <v>17503.400000000001</v>
      </c>
      <c r="H361" s="55">
        <v>-368.84</v>
      </c>
      <c r="I361" s="55">
        <v>17134.560000000001</v>
      </c>
      <c r="J361" s="4">
        <v>12167.81</v>
      </c>
      <c r="K361" s="4">
        <v>0</v>
      </c>
      <c r="L361" s="5">
        <v>0</v>
      </c>
      <c r="M361" s="55">
        <v>12167.81</v>
      </c>
      <c r="N361" s="4">
        <v>4966.75</v>
      </c>
      <c r="O361" s="3">
        <v>0.28986699999999999</v>
      </c>
      <c r="P361">
        <v>2021</v>
      </c>
    </row>
    <row r="362" spans="1:16" x14ac:dyDescent="0.2">
      <c r="A362" s="2" t="s">
        <v>48</v>
      </c>
      <c r="B362" s="2" t="s">
        <v>511</v>
      </c>
      <c r="C362" s="2" t="s">
        <v>160</v>
      </c>
      <c r="D362" s="2" t="s">
        <v>159</v>
      </c>
      <c r="E362" s="2" t="s">
        <v>158</v>
      </c>
      <c r="F362" s="2" t="str">
        <f t="shared" si="5"/>
        <v>TAG001489 FAU Master Account Set: Budget Pool - OPS</v>
      </c>
      <c r="G362" s="55">
        <v>76980</v>
      </c>
      <c r="H362" s="55">
        <v>-13172.85</v>
      </c>
      <c r="I362" s="55">
        <v>63807.15</v>
      </c>
      <c r="J362" s="4">
        <v>42622.5</v>
      </c>
      <c r="K362" s="4">
        <v>0</v>
      </c>
      <c r="L362" s="5">
        <v>0</v>
      </c>
      <c r="M362" s="55">
        <v>42622.5</v>
      </c>
      <c r="N362" s="4">
        <v>21184.65</v>
      </c>
      <c r="O362" s="3">
        <v>0.332011</v>
      </c>
      <c r="P362">
        <v>2021</v>
      </c>
    </row>
    <row r="363" spans="1:16" x14ac:dyDescent="0.2">
      <c r="A363" s="2" t="s">
        <v>96</v>
      </c>
      <c r="B363" s="2" t="s">
        <v>510</v>
      </c>
      <c r="C363" s="2" t="s">
        <v>160</v>
      </c>
      <c r="D363" s="2" t="s">
        <v>159</v>
      </c>
      <c r="E363" s="2" t="s">
        <v>163</v>
      </c>
      <c r="F363" s="2" t="str">
        <f t="shared" si="5"/>
        <v>TAG001490 FAU Master Account Set: Budget Pool - Expense</v>
      </c>
      <c r="G363" s="55">
        <v>17000</v>
      </c>
      <c r="H363" s="55">
        <v>0</v>
      </c>
      <c r="I363" s="55">
        <v>17000</v>
      </c>
      <c r="J363" s="4">
        <v>15892.67</v>
      </c>
      <c r="K363" s="4">
        <v>0</v>
      </c>
      <c r="L363" s="5">
        <v>0</v>
      </c>
      <c r="M363" s="55">
        <v>15892.67</v>
      </c>
      <c r="N363" s="4">
        <v>1107.33</v>
      </c>
      <c r="O363" s="3">
        <v>6.5137E-2</v>
      </c>
      <c r="P363">
        <v>2021</v>
      </c>
    </row>
    <row r="364" spans="1:16" x14ac:dyDescent="0.2">
      <c r="A364" s="2" t="s">
        <v>96</v>
      </c>
      <c r="B364" s="2" t="s">
        <v>510</v>
      </c>
      <c r="C364" s="2" t="s">
        <v>160</v>
      </c>
      <c r="D364" s="2" t="s">
        <v>159</v>
      </c>
      <c r="E364" s="2" t="s">
        <v>162</v>
      </c>
      <c r="F364" s="2" t="str">
        <f t="shared" si="5"/>
        <v>TAG001490 FAU Master Account Set: Budget Pool - INTRA-Fund Transfers Out</v>
      </c>
      <c r="G364" s="55">
        <v>2751.97</v>
      </c>
      <c r="H364" s="55">
        <v>0</v>
      </c>
      <c r="I364" s="55">
        <v>2751.97</v>
      </c>
      <c r="J364" s="4">
        <v>2549.21</v>
      </c>
      <c r="K364" s="4">
        <v>0</v>
      </c>
      <c r="L364" s="5">
        <v>0</v>
      </c>
      <c r="M364" s="55">
        <v>2549.21</v>
      </c>
      <c r="N364" s="4">
        <v>202.76</v>
      </c>
      <c r="O364" s="3">
        <v>7.3677999999999993E-2</v>
      </c>
      <c r="P364">
        <v>2021</v>
      </c>
    </row>
    <row r="365" spans="1:16" x14ac:dyDescent="0.2">
      <c r="A365" s="2" t="s">
        <v>96</v>
      </c>
      <c r="B365" s="2" t="s">
        <v>510</v>
      </c>
      <c r="C365" s="2" t="s">
        <v>160</v>
      </c>
      <c r="D365" s="2" t="s">
        <v>159</v>
      </c>
      <c r="E365" s="2" t="s">
        <v>158</v>
      </c>
      <c r="F365" s="2" t="str">
        <f t="shared" si="5"/>
        <v>TAG001490 FAU Master Account Set: Budget Pool - OPS</v>
      </c>
      <c r="G365" s="55">
        <v>15035</v>
      </c>
      <c r="H365" s="55">
        <v>0</v>
      </c>
      <c r="I365" s="55">
        <v>15035</v>
      </c>
      <c r="J365" s="4">
        <v>13396.24</v>
      </c>
      <c r="K365" s="4">
        <v>0</v>
      </c>
      <c r="L365" s="5">
        <v>0</v>
      </c>
      <c r="M365" s="55">
        <v>13396.24</v>
      </c>
      <c r="N365" s="4">
        <v>1638.76</v>
      </c>
      <c r="O365" s="3">
        <v>0.108996</v>
      </c>
      <c r="P365">
        <v>2021</v>
      </c>
    </row>
    <row r="366" spans="1:16" x14ac:dyDescent="0.2">
      <c r="A366" s="2" t="s">
        <v>96</v>
      </c>
      <c r="B366" s="2" t="s">
        <v>510</v>
      </c>
      <c r="C366" s="2" t="s">
        <v>160</v>
      </c>
      <c r="D366" s="2" t="s">
        <v>159</v>
      </c>
      <c r="E366" s="2" t="s">
        <v>167</v>
      </c>
      <c r="F366" s="2" t="str">
        <f t="shared" si="5"/>
        <v>TAG001490 FAU Master Account Set: Budget Pool - Salaries &amp; Benefits (AMP, SP, Faculty)</v>
      </c>
      <c r="G366" s="55">
        <v>66249.600000000006</v>
      </c>
      <c r="H366" s="55">
        <v>0</v>
      </c>
      <c r="I366" s="55">
        <v>66249.600000000006</v>
      </c>
      <c r="J366" s="4">
        <v>61753.45</v>
      </c>
      <c r="K366" s="4">
        <v>0</v>
      </c>
      <c r="L366" s="5">
        <v>0</v>
      </c>
      <c r="M366" s="55">
        <v>61753.45</v>
      </c>
      <c r="N366" s="4">
        <v>4496.1499999999996</v>
      </c>
      <c r="O366" s="3">
        <v>6.7866999999999997E-2</v>
      </c>
      <c r="P366">
        <v>2021</v>
      </c>
    </row>
    <row r="367" spans="1:16" x14ac:dyDescent="0.2">
      <c r="A367" s="2" t="s">
        <v>49</v>
      </c>
      <c r="B367" s="2" t="s">
        <v>16</v>
      </c>
      <c r="C367" s="2" t="s">
        <v>160</v>
      </c>
      <c r="D367" s="2" t="s">
        <v>159</v>
      </c>
      <c r="E367" s="2" t="s">
        <v>163</v>
      </c>
      <c r="F367" s="2" t="str">
        <f t="shared" si="5"/>
        <v>TAG001492 FAU Master Account Set: Budget Pool - Expense</v>
      </c>
      <c r="G367" s="55">
        <v>13420</v>
      </c>
      <c r="H367" s="55">
        <v>-6170</v>
      </c>
      <c r="I367" s="55">
        <v>7250</v>
      </c>
      <c r="J367" s="4">
        <v>4736.17</v>
      </c>
      <c r="K367" s="4">
        <v>0</v>
      </c>
      <c r="L367" s="5">
        <v>0</v>
      </c>
      <c r="M367" s="55">
        <v>4736.17</v>
      </c>
      <c r="N367" s="4">
        <v>2513.83</v>
      </c>
      <c r="O367" s="3">
        <v>0.34673500000000002</v>
      </c>
      <c r="P367">
        <v>2021</v>
      </c>
    </row>
    <row r="368" spans="1:16" x14ac:dyDescent="0.2">
      <c r="A368" s="2" t="s">
        <v>49</v>
      </c>
      <c r="B368" s="2" t="s">
        <v>16</v>
      </c>
      <c r="C368" s="2" t="s">
        <v>160</v>
      </c>
      <c r="D368" s="2" t="s">
        <v>159</v>
      </c>
      <c r="E368" s="2" t="s">
        <v>162</v>
      </c>
      <c r="F368" s="2" t="str">
        <f t="shared" si="5"/>
        <v>TAG001492 FAU Master Account Set: Budget Pool - INTRA-Fund Transfers Out</v>
      </c>
      <c r="G368" s="55">
        <v>6211.23</v>
      </c>
      <c r="H368" s="55">
        <v>0</v>
      </c>
      <c r="I368" s="55">
        <v>6211.23</v>
      </c>
      <c r="J368" s="4">
        <v>5735.2</v>
      </c>
      <c r="K368" s="4">
        <v>0</v>
      </c>
      <c r="L368" s="5">
        <v>0</v>
      </c>
      <c r="M368" s="55">
        <v>5735.2</v>
      </c>
      <c r="N368" s="4">
        <v>476.03</v>
      </c>
      <c r="O368" s="3">
        <v>7.664E-2</v>
      </c>
      <c r="P368">
        <v>2021</v>
      </c>
    </row>
    <row r="369" spans="1:16" x14ac:dyDescent="0.2">
      <c r="A369" s="2" t="s">
        <v>49</v>
      </c>
      <c r="B369" s="2" t="s">
        <v>16</v>
      </c>
      <c r="C369" s="2" t="s">
        <v>160</v>
      </c>
      <c r="D369" s="2" t="s">
        <v>159</v>
      </c>
      <c r="E369" s="2" t="s">
        <v>158</v>
      </c>
      <c r="F369" s="2" t="str">
        <f t="shared" si="5"/>
        <v>TAG001492 FAU Master Account Set: Budget Pool - OPS</v>
      </c>
      <c r="G369" s="55">
        <v>6170</v>
      </c>
      <c r="H369" s="55">
        <v>0</v>
      </c>
      <c r="I369" s="55">
        <v>6170</v>
      </c>
      <c r="J369" s="4">
        <v>2153</v>
      </c>
      <c r="K369" s="4">
        <v>0</v>
      </c>
      <c r="L369" s="5">
        <v>0</v>
      </c>
      <c r="M369" s="55">
        <v>2153</v>
      </c>
      <c r="N369" s="4">
        <v>4017</v>
      </c>
      <c r="O369" s="3">
        <v>0.65105299999999999</v>
      </c>
      <c r="P369">
        <v>2021</v>
      </c>
    </row>
    <row r="370" spans="1:16" x14ac:dyDescent="0.2">
      <c r="A370" s="2" t="s">
        <v>49</v>
      </c>
      <c r="B370" s="2" t="s">
        <v>16</v>
      </c>
      <c r="C370" s="2" t="s">
        <v>160</v>
      </c>
      <c r="D370" s="2" t="s">
        <v>159</v>
      </c>
      <c r="E370" s="2" t="s">
        <v>167</v>
      </c>
      <c r="F370" s="2" t="str">
        <f t="shared" si="5"/>
        <v>TAG001492 FAU Master Account Set: Budget Pool - Salaries &amp; Benefits (AMP, SP, Faculty)</v>
      </c>
      <c r="G370" s="55">
        <v>202239.71</v>
      </c>
      <c r="H370" s="55">
        <v>6170</v>
      </c>
      <c r="I370" s="55">
        <v>208409.71</v>
      </c>
      <c r="J370" s="4">
        <v>197940.77</v>
      </c>
      <c r="K370" s="4">
        <v>-0.25</v>
      </c>
      <c r="L370" s="5">
        <v>0</v>
      </c>
      <c r="M370" s="55">
        <v>197940.52</v>
      </c>
      <c r="N370" s="4">
        <v>10469.19</v>
      </c>
      <c r="O370" s="3">
        <v>5.0234000000000001E-2</v>
      </c>
      <c r="P370">
        <v>2021</v>
      </c>
    </row>
    <row r="371" spans="1:16" x14ac:dyDescent="0.2">
      <c r="A371" s="2" t="s">
        <v>50</v>
      </c>
      <c r="B371" s="2" t="s">
        <v>10</v>
      </c>
      <c r="C371" s="2" t="s">
        <v>160</v>
      </c>
      <c r="D371" s="2" t="s">
        <v>159</v>
      </c>
      <c r="E371" s="2" t="s">
        <v>163</v>
      </c>
      <c r="F371" s="2" t="str">
        <f t="shared" si="5"/>
        <v>TAG001493 FAU Master Account Set: Budget Pool - Expense</v>
      </c>
      <c r="G371" s="55">
        <v>26250</v>
      </c>
      <c r="H371" s="55">
        <v>0</v>
      </c>
      <c r="I371" s="55">
        <v>26250</v>
      </c>
      <c r="J371" s="4">
        <v>23126.12</v>
      </c>
      <c r="K371" s="4">
        <v>0</v>
      </c>
      <c r="L371" s="5">
        <v>0</v>
      </c>
      <c r="M371" s="55">
        <v>23126.12</v>
      </c>
      <c r="N371" s="4">
        <v>3123.88</v>
      </c>
      <c r="O371" s="3">
        <v>0.119005</v>
      </c>
      <c r="P371">
        <v>2021</v>
      </c>
    </row>
    <row r="372" spans="1:16" x14ac:dyDescent="0.2">
      <c r="A372" s="2" t="s">
        <v>50</v>
      </c>
      <c r="B372" s="2" t="s">
        <v>10</v>
      </c>
      <c r="C372" s="2" t="s">
        <v>160</v>
      </c>
      <c r="D372" s="2" t="s">
        <v>159</v>
      </c>
      <c r="E372" s="2" t="s">
        <v>162</v>
      </c>
      <c r="F372" s="2" t="str">
        <f t="shared" si="5"/>
        <v>TAG001493 FAU Master Account Set: Budget Pool - INTRA-Fund Transfers Out</v>
      </c>
      <c r="G372" s="55">
        <v>1017.24</v>
      </c>
      <c r="H372" s="55">
        <v>-68.209999999999994</v>
      </c>
      <c r="I372" s="55">
        <v>949.03</v>
      </c>
      <c r="J372" s="4">
        <v>798.4</v>
      </c>
      <c r="K372" s="4">
        <v>0</v>
      </c>
      <c r="L372" s="5">
        <v>0</v>
      </c>
      <c r="M372" s="55">
        <v>798.4</v>
      </c>
      <c r="N372" s="4">
        <v>150.63</v>
      </c>
      <c r="O372" s="3">
        <v>0.15872</v>
      </c>
      <c r="P372">
        <v>2021</v>
      </c>
    </row>
    <row r="373" spans="1:16" x14ac:dyDescent="0.2">
      <c r="A373" s="2" t="s">
        <v>50</v>
      </c>
      <c r="B373" s="2" t="s">
        <v>10</v>
      </c>
      <c r="C373" s="2" t="s">
        <v>160</v>
      </c>
      <c r="D373" s="2" t="s">
        <v>159</v>
      </c>
      <c r="E373" s="2" t="s">
        <v>158</v>
      </c>
      <c r="F373" s="2" t="str">
        <f t="shared" si="5"/>
        <v>TAG001493 FAU Master Account Set: Budget Pool - OPS</v>
      </c>
      <c r="G373" s="55">
        <v>10080</v>
      </c>
      <c r="H373" s="55">
        <v>-2436</v>
      </c>
      <c r="I373" s="55">
        <v>7644</v>
      </c>
      <c r="J373" s="4">
        <v>5388.11</v>
      </c>
      <c r="K373" s="4">
        <v>0</v>
      </c>
      <c r="L373" s="5">
        <v>0</v>
      </c>
      <c r="M373" s="55">
        <v>5388.11</v>
      </c>
      <c r="N373" s="4">
        <v>2255.89</v>
      </c>
      <c r="O373" s="3">
        <v>0.29511900000000002</v>
      </c>
      <c r="P373">
        <v>2021</v>
      </c>
    </row>
    <row r="374" spans="1:16" x14ac:dyDescent="0.2">
      <c r="A374" s="2" t="s">
        <v>51</v>
      </c>
      <c r="B374" s="2" t="s">
        <v>509</v>
      </c>
      <c r="C374" s="2" t="s">
        <v>160</v>
      </c>
      <c r="D374" s="2" t="s">
        <v>159</v>
      </c>
      <c r="E374" s="2" t="s">
        <v>163</v>
      </c>
      <c r="F374" s="2" t="str">
        <f t="shared" si="5"/>
        <v>TAG001494 FAU Master Account Set: Budget Pool - Expense</v>
      </c>
      <c r="G374" s="55">
        <v>31800</v>
      </c>
      <c r="H374" s="55">
        <v>0</v>
      </c>
      <c r="I374" s="55">
        <v>31800</v>
      </c>
      <c r="J374" s="4">
        <v>12015.84</v>
      </c>
      <c r="K374" s="4">
        <v>0</v>
      </c>
      <c r="L374" s="5">
        <v>0</v>
      </c>
      <c r="M374" s="55">
        <v>12015.84</v>
      </c>
      <c r="N374" s="4">
        <v>19784.16</v>
      </c>
      <c r="O374" s="3">
        <v>0.622143</v>
      </c>
      <c r="P374">
        <v>2021</v>
      </c>
    </row>
    <row r="375" spans="1:16" x14ac:dyDescent="0.2">
      <c r="A375" s="2" t="s">
        <v>51</v>
      </c>
      <c r="B375" s="2" t="s">
        <v>509</v>
      </c>
      <c r="C375" s="2" t="s">
        <v>160</v>
      </c>
      <c r="D375" s="2" t="s">
        <v>159</v>
      </c>
      <c r="E375" s="2" t="s">
        <v>162</v>
      </c>
      <c r="F375" s="2" t="str">
        <f t="shared" si="5"/>
        <v>TAG001494 FAU Master Account Set: Budget Pool - INTRA-Fund Transfers Out</v>
      </c>
      <c r="G375" s="55">
        <v>890.4</v>
      </c>
      <c r="H375" s="55">
        <v>0</v>
      </c>
      <c r="I375" s="55">
        <v>890.4</v>
      </c>
      <c r="J375" s="4">
        <v>336.45</v>
      </c>
      <c r="K375" s="4">
        <v>0</v>
      </c>
      <c r="L375" s="5">
        <v>0</v>
      </c>
      <c r="M375" s="55">
        <v>336.45</v>
      </c>
      <c r="N375" s="4">
        <v>553.95000000000005</v>
      </c>
      <c r="O375" s="3">
        <v>0.62213600000000002</v>
      </c>
      <c r="P375">
        <v>2021</v>
      </c>
    </row>
    <row r="376" spans="1:16" x14ac:dyDescent="0.2">
      <c r="A376" s="2" t="s">
        <v>53</v>
      </c>
      <c r="B376" s="2" t="s">
        <v>508</v>
      </c>
      <c r="C376" s="2" t="s">
        <v>160</v>
      </c>
      <c r="D376" s="2" t="s">
        <v>159</v>
      </c>
      <c r="E376" s="2" t="s">
        <v>163</v>
      </c>
      <c r="F376" s="2" t="str">
        <f t="shared" si="5"/>
        <v>TAG001495 FAU Master Account Set: Budget Pool - Expense</v>
      </c>
      <c r="G376" s="55">
        <v>154486</v>
      </c>
      <c r="H376" s="55">
        <v>0</v>
      </c>
      <c r="I376" s="55">
        <v>154486</v>
      </c>
      <c r="J376" s="4">
        <v>49318.23</v>
      </c>
      <c r="K376" s="4">
        <v>0</v>
      </c>
      <c r="L376" s="5">
        <v>0</v>
      </c>
      <c r="M376" s="55">
        <v>49318.23</v>
      </c>
      <c r="N376" s="4">
        <v>105167.77</v>
      </c>
      <c r="O376" s="3">
        <v>0.680759</v>
      </c>
      <c r="P376">
        <v>2021</v>
      </c>
    </row>
    <row r="377" spans="1:16" x14ac:dyDescent="0.2">
      <c r="A377" s="2" t="s">
        <v>53</v>
      </c>
      <c r="B377" s="2" t="s">
        <v>508</v>
      </c>
      <c r="C377" s="2" t="s">
        <v>160</v>
      </c>
      <c r="D377" s="2" t="s">
        <v>159</v>
      </c>
      <c r="E377" s="2" t="s">
        <v>162</v>
      </c>
      <c r="F377" s="2" t="str">
        <f t="shared" si="5"/>
        <v>TAG001495 FAU Master Account Set: Budget Pool - INTRA-Fund Transfers Out</v>
      </c>
      <c r="G377" s="55">
        <v>5397.7</v>
      </c>
      <c r="H377" s="55">
        <v>-84.61</v>
      </c>
      <c r="I377" s="55">
        <v>5313.09</v>
      </c>
      <c r="J377" s="4">
        <v>2198.88</v>
      </c>
      <c r="K377" s="4">
        <v>0</v>
      </c>
      <c r="L377" s="5">
        <v>0</v>
      </c>
      <c r="M377" s="55">
        <v>2198.88</v>
      </c>
      <c r="N377" s="4">
        <v>3114.21</v>
      </c>
      <c r="O377" s="3">
        <v>0.58613899999999997</v>
      </c>
      <c r="P377">
        <v>2021</v>
      </c>
    </row>
    <row r="378" spans="1:16" x14ac:dyDescent="0.2">
      <c r="A378" s="2" t="s">
        <v>53</v>
      </c>
      <c r="B378" s="2" t="s">
        <v>508</v>
      </c>
      <c r="C378" s="2" t="s">
        <v>160</v>
      </c>
      <c r="D378" s="2" t="s">
        <v>159</v>
      </c>
      <c r="E378" s="2" t="s">
        <v>158</v>
      </c>
      <c r="F378" s="2" t="str">
        <f t="shared" si="5"/>
        <v>TAG001495 FAU Master Account Set: Budget Pool - OPS</v>
      </c>
      <c r="G378" s="55">
        <v>38289</v>
      </c>
      <c r="H378" s="55">
        <v>-3021.64</v>
      </c>
      <c r="I378" s="55">
        <v>35267.360000000001</v>
      </c>
      <c r="J378" s="4">
        <v>29213.41</v>
      </c>
      <c r="K378" s="4">
        <v>0</v>
      </c>
      <c r="L378" s="5">
        <v>0</v>
      </c>
      <c r="M378" s="55">
        <v>29213.41</v>
      </c>
      <c r="N378" s="4">
        <v>6053.95</v>
      </c>
      <c r="O378" s="3">
        <v>0.17165900000000001</v>
      </c>
      <c r="P378">
        <v>2021</v>
      </c>
    </row>
    <row r="379" spans="1:16" x14ac:dyDescent="0.2">
      <c r="A379" s="2" t="s">
        <v>53</v>
      </c>
      <c r="B379" s="2" t="s">
        <v>508</v>
      </c>
      <c r="C379" s="2" t="s">
        <v>160</v>
      </c>
      <c r="D379" s="2" t="s">
        <v>159</v>
      </c>
      <c r="E379" s="2" t="s">
        <v>167</v>
      </c>
      <c r="F379" s="2" t="str">
        <f t="shared" si="5"/>
        <v>TAG001495 FAU Master Account Set: Budget Pool - Salaries &amp; Benefits (AMP, SP, Faculty)</v>
      </c>
      <c r="G379" s="55">
        <v>0</v>
      </c>
      <c r="H379" s="55">
        <v>0</v>
      </c>
      <c r="I379" s="55">
        <v>0</v>
      </c>
      <c r="J379" s="4">
        <v>0</v>
      </c>
      <c r="K379" s="4">
        <v>0</v>
      </c>
      <c r="L379" s="5">
        <v>0</v>
      </c>
      <c r="M379" s="55">
        <v>0</v>
      </c>
      <c r="N379" s="4">
        <v>0</v>
      </c>
      <c r="O379" s="3">
        <v>0</v>
      </c>
      <c r="P379">
        <v>2021</v>
      </c>
    </row>
    <row r="380" spans="1:16" x14ac:dyDescent="0.2">
      <c r="A380" s="2" t="s">
        <v>31</v>
      </c>
      <c r="B380" s="2" t="s">
        <v>14</v>
      </c>
      <c r="C380" s="2" t="s">
        <v>160</v>
      </c>
      <c r="D380" s="2" t="s">
        <v>159</v>
      </c>
      <c r="E380" s="2" t="s">
        <v>163</v>
      </c>
      <c r="F380" s="2" t="str">
        <f t="shared" si="5"/>
        <v>TAG001496 FAU Master Account Set: Budget Pool - Expense</v>
      </c>
      <c r="G380" s="55">
        <v>174500</v>
      </c>
      <c r="H380" s="55">
        <v>0</v>
      </c>
      <c r="I380" s="55">
        <v>174500</v>
      </c>
      <c r="J380" s="4">
        <v>51736.67</v>
      </c>
      <c r="K380" s="4">
        <v>0</v>
      </c>
      <c r="L380" s="5">
        <v>0</v>
      </c>
      <c r="M380" s="55">
        <v>51736.67</v>
      </c>
      <c r="N380" s="4">
        <v>122763.33</v>
      </c>
      <c r="O380" s="3">
        <v>0.703515</v>
      </c>
      <c r="P380">
        <v>2021</v>
      </c>
    </row>
    <row r="381" spans="1:16" x14ac:dyDescent="0.2">
      <c r="A381" s="2" t="s">
        <v>31</v>
      </c>
      <c r="B381" s="2" t="s">
        <v>14</v>
      </c>
      <c r="C381" s="2" t="s">
        <v>160</v>
      </c>
      <c r="D381" s="2" t="s">
        <v>159</v>
      </c>
      <c r="E381" s="2" t="s">
        <v>162</v>
      </c>
      <c r="F381" s="2" t="str">
        <f t="shared" si="5"/>
        <v>TAG001496 FAU Master Account Set: Budget Pool - INTRA-Fund Transfers Out</v>
      </c>
      <c r="G381" s="55">
        <v>5602.8</v>
      </c>
      <c r="H381" s="55">
        <v>-157.24</v>
      </c>
      <c r="I381" s="55">
        <v>5445.56</v>
      </c>
      <c r="J381" s="4">
        <v>1819.7</v>
      </c>
      <c r="K381" s="4">
        <v>0</v>
      </c>
      <c r="L381" s="5">
        <v>0</v>
      </c>
      <c r="M381" s="55">
        <v>1819.7</v>
      </c>
      <c r="N381" s="4">
        <v>3625.86</v>
      </c>
      <c r="O381" s="3">
        <v>0.66583800000000004</v>
      </c>
      <c r="P381">
        <v>2021</v>
      </c>
    </row>
    <row r="382" spans="1:16" x14ac:dyDescent="0.2">
      <c r="A382" s="2" t="s">
        <v>31</v>
      </c>
      <c r="B382" s="2" t="s">
        <v>14</v>
      </c>
      <c r="C382" s="2" t="s">
        <v>160</v>
      </c>
      <c r="D382" s="2" t="s">
        <v>159</v>
      </c>
      <c r="E382" s="2" t="s">
        <v>158</v>
      </c>
      <c r="F382" s="2" t="str">
        <f t="shared" si="5"/>
        <v>TAG001496 FAU Master Account Set: Budget Pool - OPS</v>
      </c>
      <c r="G382" s="55">
        <v>25600</v>
      </c>
      <c r="H382" s="55">
        <v>-5615.8</v>
      </c>
      <c r="I382" s="55">
        <v>19984.2</v>
      </c>
      <c r="J382" s="4">
        <v>13252.5</v>
      </c>
      <c r="K382" s="4">
        <v>0</v>
      </c>
      <c r="L382" s="5">
        <v>0</v>
      </c>
      <c r="M382" s="55">
        <v>13252.5</v>
      </c>
      <c r="N382" s="4">
        <v>6731.7</v>
      </c>
      <c r="O382" s="3">
        <v>0.33685100000000001</v>
      </c>
      <c r="P382">
        <v>2021</v>
      </c>
    </row>
    <row r="383" spans="1:16" x14ac:dyDescent="0.2">
      <c r="A383" s="2" t="s">
        <v>55</v>
      </c>
      <c r="B383" s="2" t="s">
        <v>18</v>
      </c>
      <c r="C383" s="2" t="s">
        <v>160</v>
      </c>
      <c r="D383" s="2" t="s">
        <v>159</v>
      </c>
      <c r="E383" s="2" t="s">
        <v>163</v>
      </c>
      <c r="F383" s="2" t="str">
        <f t="shared" si="5"/>
        <v>TAG001498 FAU Master Account Set: Budget Pool - Expense</v>
      </c>
      <c r="G383" s="55">
        <v>13800</v>
      </c>
      <c r="H383" s="55">
        <v>-688.16</v>
      </c>
      <c r="I383" s="55">
        <v>13111.84</v>
      </c>
      <c r="J383" s="4">
        <v>5891.15</v>
      </c>
      <c r="K383" s="4">
        <v>0</v>
      </c>
      <c r="L383" s="5">
        <v>0</v>
      </c>
      <c r="M383" s="55">
        <v>5891.15</v>
      </c>
      <c r="N383" s="4">
        <v>7220.69</v>
      </c>
      <c r="O383" s="3">
        <v>0.55069999999999997</v>
      </c>
      <c r="P383">
        <v>2021</v>
      </c>
    </row>
    <row r="384" spans="1:16" x14ac:dyDescent="0.2">
      <c r="A384" s="2" t="s">
        <v>55</v>
      </c>
      <c r="B384" s="2" t="s">
        <v>18</v>
      </c>
      <c r="C384" s="2" t="s">
        <v>160</v>
      </c>
      <c r="D384" s="2" t="s">
        <v>159</v>
      </c>
      <c r="E384" s="2" t="s">
        <v>162</v>
      </c>
      <c r="F384" s="2" t="str">
        <f t="shared" si="5"/>
        <v>TAG001498 FAU Master Account Set: Budget Pool - INTRA-Fund Transfers Out</v>
      </c>
      <c r="G384" s="55">
        <v>2241.39</v>
      </c>
      <c r="H384" s="55">
        <v>0</v>
      </c>
      <c r="I384" s="55">
        <v>2241.39</v>
      </c>
      <c r="J384" s="4">
        <v>2039.22</v>
      </c>
      <c r="K384" s="4">
        <v>0</v>
      </c>
      <c r="L384" s="5">
        <v>0</v>
      </c>
      <c r="M384" s="55">
        <v>2039.22</v>
      </c>
      <c r="N384" s="4">
        <v>202.17</v>
      </c>
      <c r="O384" s="3">
        <v>9.0198E-2</v>
      </c>
      <c r="P384">
        <v>2021</v>
      </c>
    </row>
    <row r="385" spans="1:16" x14ac:dyDescent="0.2">
      <c r="A385" s="2" t="s">
        <v>55</v>
      </c>
      <c r="B385" s="2" t="s">
        <v>18</v>
      </c>
      <c r="C385" s="2" t="s">
        <v>160</v>
      </c>
      <c r="D385" s="2" t="s">
        <v>159</v>
      </c>
      <c r="E385" s="2" t="s">
        <v>167</v>
      </c>
      <c r="F385" s="2" t="str">
        <f t="shared" si="5"/>
        <v>TAG001498 FAU Master Account Set: Budget Pool - Salaries &amp; Benefits (AMP, SP, Faculty)</v>
      </c>
      <c r="G385" s="55">
        <v>66249.600000000006</v>
      </c>
      <c r="H385" s="55">
        <v>688.16</v>
      </c>
      <c r="I385" s="55">
        <v>66937.759999999995</v>
      </c>
      <c r="J385" s="4">
        <v>66937.759999999995</v>
      </c>
      <c r="K385" s="4">
        <v>0</v>
      </c>
      <c r="L385" s="5">
        <v>0</v>
      </c>
      <c r="M385" s="55">
        <v>66937.759999999995</v>
      </c>
      <c r="N385" s="4">
        <v>0</v>
      </c>
      <c r="O385" s="3">
        <v>0</v>
      </c>
      <c r="P385">
        <v>2021</v>
      </c>
    </row>
    <row r="386" spans="1:16" x14ac:dyDescent="0.2">
      <c r="A386" s="2" t="s">
        <v>56</v>
      </c>
      <c r="B386" s="2" t="s">
        <v>507</v>
      </c>
      <c r="C386" s="2" t="s">
        <v>160</v>
      </c>
      <c r="D386" s="2" t="s">
        <v>159</v>
      </c>
      <c r="E386" s="2" t="s">
        <v>163</v>
      </c>
      <c r="F386" s="2" t="str">
        <f t="shared" ref="F386:F449" si="6">_xlfn.CONCAT(A386," ",E386)</f>
        <v>TAG001499 FAU Master Account Set: Budget Pool - Expense</v>
      </c>
      <c r="G386" s="55">
        <v>12000</v>
      </c>
      <c r="H386" s="55">
        <v>-1945.53</v>
      </c>
      <c r="I386" s="55">
        <v>10054.469999999999</v>
      </c>
      <c r="J386" s="4">
        <v>0</v>
      </c>
      <c r="K386" s="4">
        <v>0</v>
      </c>
      <c r="L386" s="5">
        <v>0</v>
      </c>
      <c r="M386" s="55">
        <v>0</v>
      </c>
      <c r="N386" s="4">
        <v>10054.469999999999</v>
      </c>
      <c r="O386" s="3">
        <v>1</v>
      </c>
      <c r="P386">
        <v>2021</v>
      </c>
    </row>
    <row r="387" spans="1:16" x14ac:dyDescent="0.2">
      <c r="A387" s="2" t="s">
        <v>56</v>
      </c>
      <c r="B387" s="2" t="s">
        <v>507</v>
      </c>
      <c r="C387" s="2" t="s">
        <v>160</v>
      </c>
      <c r="D387" s="2" t="s">
        <v>159</v>
      </c>
      <c r="E387" s="2" t="s">
        <v>162</v>
      </c>
      <c r="F387" s="2" t="str">
        <f t="shared" si="6"/>
        <v>TAG001499 FAU Master Account Set: Budget Pool - INTRA-Fund Transfers Out</v>
      </c>
      <c r="G387" s="55">
        <v>336</v>
      </c>
      <c r="H387" s="55">
        <v>-54.47</v>
      </c>
      <c r="I387" s="55">
        <v>281.52999999999997</v>
      </c>
      <c r="J387" s="4">
        <v>3000</v>
      </c>
      <c r="K387" s="4">
        <v>0</v>
      </c>
      <c r="L387" s="5">
        <v>0</v>
      </c>
      <c r="M387" s="55">
        <v>3000</v>
      </c>
      <c r="N387" s="4">
        <v>-2718.47</v>
      </c>
      <c r="O387" s="3">
        <v>-9.6560579999999998</v>
      </c>
      <c r="P387">
        <v>2021</v>
      </c>
    </row>
    <row r="388" spans="1:16" x14ac:dyDescent="0.2">
      <c r="A388" s="2" t="s">
        <v>58</v>
      </c>
      <c r="B388" s="2" t="s">
        <v>506</v>
      </c>
      <c r="C388" s="2" t="s">
        <v>160</v>
      </c>
      <c r="D388" s="2" t="s">
        <v>159</v>
      </c>
      <c r="E388" s="2" t="s">
        <v>163</v>
      </c>
      <c r="F388" s="2" t="str">
        <f t="shared" si="6"/>
        <v>TAG001500 FAU Master Account Set: Budget Pool - Expense</v>
      </c>
      <c r="G388" s="55">
        <v>23860</v>
      </c>
      <c r="H388" s="55">
        <v>5836.58</v>
      </c>
      <c r="I388" s="55">
        <v>29696.58</v>
      </c>
      <c r="J388" s="4">
        <v>18939.71</v>
      </c>
      <c r="K388" s="4">
        <v>0</v>
      </c>
      <c r="L388" s="5">
        <v>0</v>
      </c>
      <c r="M388" s="55">
        <v>18939.71</v>
      </c>
      <c r="N388" s="4">
        <v>10756.87</v>
      </c>
      <c r="O388" s="3">
        <v>0.36222599999999999</v>
      </c>
      <c r="P388">
        <v>2021</v>
      </c>
    </row>
    <row r="389" spans="1:16" x14ac:dyDescent="0.2">
      <c r="A389" s="2" t="s">
        <v>58</v>
      </c>
      <c r="B389" s="2" t="s">
        <v>506</v>
      </c>
      <c r="C389" s="2" t="s">
        <v>160</v>
      </c>
      <c r="D389" s="2" t="s">
        <v>159</v>
      </c>
      <c r="E389" s="2" t="s">
        <v>162</v>
      </c>
      <c r="F389" s="2" t="str">
        <f t="shared" si="6"/>
        <v>TAG001500 FAU Master Account Set: Budget Pool - INTRA-Fund Transfers Out</v>
      </c>
      <c r="G389" s="55">
        <v>2716.27</v>
      </c>
      <c r="H389" s="55">
        <v>163.41999999999999</v>
      </c>
      <c r="I389" s="55">
        <v>2879.69</v>
      </c>
      <c r="J389" s="4">
        <v>2548.48</v>
      </c>
      <c r="K389" s="4">
        <v>0</v>
      </c>
      <c r="L389" s="5">
        <v>0</v>
      </c>
      <c r="M389" s="55">
        <v>2548.48</v>
      </c>
      <c r="N389" s="4">
        <v>331.21</v>
      </c>
      <c r="O389" s="3">
        <v>0.11501599999999999</v>
      </c>
      <c r="P389">
        <v>2021</v>
      </c>
    </row>
    <row r="390" spans="1:16" x14ac:dyDescent="0.2">
      <c r="A390" s="2" t="s">
        <v>58</v>
      </c>
      <c r="B390" s="2" t="s">
        <v>506</v>
      </c>
      <c r="C390" s="2" t="s">
        <v>160</v>
      </c>
      <c r="D390" s="2" t="s">
        <v>159</v>
      </c>
      <c r="E390" s="2" t="s">
        <v>158</v>
      </c>
      <c r="F390" s="2" t="str">
        <f t="shared" si="6"/>
        <v>TAG001500 FAU Master Account Set: Budget Pool - OPS</v>
      </c>
      <c r="G390" s="55">
        <v>6900</v>
      </c>
      <c r="H390" s="55">
        <v>0</v>
      </c>
      <c r="I390" s="55">
        <v>6900</v>
      </c>
      <c r="J390" s="4">
        <v>6180</v>
      </c>
      <c r="K390" s="4">
        <v>0</v>
      </c>
      <c r="L390" s="5">
        <v>0</v>
      </c>
      <c r="M390" s="55">
        <v>6180</v>
      </c>
      <c r="N390" s="4">
        <v>720</v>
      </c>
      <c r="O390" s="3">
        <v>0.104348</v>
      </c>
      <c r="P390">
        <v>2021</v>
      </c>
    </row>
    <row r="391" spans="1:16" x14ac:dyDescent="0.2">
      <c r="A391" s="2" t="s">
        <v>58</v>
      </c>
      <c r="B391" s="2" t="s">
        <v>506</v>
      </c>
      <c r="C391" s="2" t="s">
        <v>160</v>
      </c>
      <c r="D391" s="2" t="s">
        <v>159</v>
      </c>
      <c r="E391" s="2" t="s">
        <v>167</v>
      </c>
      <c r="F391" s="2" t="str">
        <f t="shared" si="6"/>
        <v>TAG001500 FAU Master Account Set: Budget Pool - Salaries &amp; Benefits (AMP, SP, Faculty)</v>
      </c>
      <c r="G391" s="55">
        <v>66249.600000000006</v>
      </c>
      <c r="H391" s="55">
        <v>0</v>
      </c>
      <c r="I391" s="55">
        <v>66249.600000000006</v>
      </c>
      <c r="J391" s="4">
        <v>65896.03</v>
      </c>
      <c r="K391" s="4">
        <v>0</v>
      </c>
      <c r="L391" s="5">
        <v>0</v>
      </c>
      <c r="M391" s="55">
        <v>65896.03</v>
      </c>
      <c r="N391" s="4">
        <v>353.57</v>
      </c>
      <c r="O391" s="3">
        <v>5.3369999999999997E-3</v>
      </c>
      <c r="P391">
        <v>2021</v>
      </c>
    </row>
    <row r="392" spans="1:16" x14ac:dyDescent="0.2">
      <c r="A392" s="2" t="s">
        <v>59</v>
      </c>
      <c r="B392" s="2" t="s">
        <v>344</v>
      </c>
      <c r="C392" s="2" t="s">
        <v>160</v>
      </c>
      <c r="D392" s="2" t="s">
        <v>159</v>
      </c>
      <c r="E392" s="2" t="s">
        <v>163</v>
      </c>
      <c r="F392" s="2" t="str">
        <f t="shared" si="6"/>
        <v>TAG001501 FAU Master Account Set: Budget Pool - Expense</v>
      </c>
      <c r="G392" s="55">
        <v>9925</v>
      </c>
      <c r="H392" s="55">
        <v>0</v>
      </c>
      <c r="I392" s="55">
        <v>9925</v>
      </c>
      <c r="J392" s="4">
        <v>9579.1</v>
      </c>
      <c r="K392" s="4">
        <v>0</v>
      </c>
      <c r="L392" s="5">
        <v>0</v>
      </c>
      <c r="M392" s="55">
        <v>9579.1</v>
      </c>
      <c r="N392" s="4">
        <v>345.9</v>
      </c>
      <c r="O392" s="3">
        <v>3.4851E-2</v>
      </c>
      <c r="P392">
        <v>2021</v>
      </c>
    </row>
    <row r="393" spans="1:16" x14ac:dyDescent="0.2">
      <c r="A393" s="2" t="s">
        <v>59</v>
      </c>
      <c r="B393" s="2" t="s">
        <v>344</v>
      </c>
      <c r="C393" s="2" t="s">
        <v>160</v>
      </c>
      <c r="D393" s="2" t="s">
        <v>159</v>
      </c>
      <c r="E393" s="2" t="s">
        <v>162</v>
      </c>
      <c r="F393" s="2" t="str">
        <f t="shared" si="6"/>
        <v>TAG001501 FAU Master Account Set: Budget Pool - INTRA-Fund Transfers Out</v>
      </c>
      <c r="G393" s="55">
        <v>277.89999999999998</v>
      </c>
      <c r="H393" s="55">
        <v>0</v>
      </c>
      <c r="I393" s="55">
        <v>277.89999999999998</v>
      </c>
      <c r="J393" s="4">
        <v>268.20999999999998</v>
      </c>
      <c r="K393" s="4">
        <v>0</v>
      </c>
      <c r="L393" s="5">
        <v>0</v>
      </c>
      <c r="M393" s="55">
        <v>268.20999999999998</v>
      </c>
      <c r="N393" s="4">
        <v>9.69</v>
      </c>
      <c r="O393" s="3">
        <v>3.4868999999999997E-2</v>
      </c>
      <c r="P393">
        <v>2021</v>
      </c>
    </row>
    <row r="394" spans="1:16" x14ac:dyDescent="0.2">
      <c r="A394" s="2" t="s">
        <v>60</v>
      </c>
      <c r="B394" s="2" t="s">
        <v>8</v>
      </c>
      <c r="C394" s="2" t="s">
        <v>160</v>
      </c>
      <c r="D394" s="2" t="s">
        <v>159</v>
      </c>
      <c r="E394" s="2" t="s">
        <v>163</v>
      </c>
      <c r="F394" s="2" t="str">
        <f t="shared" si="6"/>
        <v>TAG001502 FAU Master Account Set: Budget Pool - Expense</v>
      </c>
      <c r="G394" s="55">
        <v>60000</v>
      </c>
      <c r="H394" s="55">
        <v>-3891.05</v>
      </c>
      <c r="I394" s="55">
        <v>56108.95</v>
      </c>
      <c r="J394" s="4">
        <v>25989.83</v>
      </c>
      <c r="K394" s="4">
        <v>0</v>
      </c>
      <c r="L394" s="5">
        <v>0</v>
      </c>
      <c r="M394" s="55">
        <v>25989.83</v>
      </c>
      <c r="N394" s="4">
        <v>30119.119999999999</v>
      </c>
      <c r="O394" s="3">
        <v>0.53679699999999997</v>
      </c>
      <c r="P394">
        <v>2021</v>
      </c>
    </row>
    <row r="395" spans="1:16" x14ac:dyDescent="0.2">
      <c r="A395" s="2" t="s">
        <v>60</v>
      </c>
      <c r="B395" s="2" t="s">
        <v>8</v>
      </c>
      <c r="C395" s="2" t="s">
        <v>160</v>
      </c>
      <c r="D395" s="2" t="s">
        <v>159</v>
      </c>
      <c r="E395" s="2" t="s">
        <v>162</v>
      </c>
      <c r="F395" s="2" t="str">
        <f t="shared" si="6"/>
        <v>TAG001502 FAU Master Account Set: Budget Pool - INTRA-Fund Transfers Out</v>
      </c>
      <c r="G395" s="55">
        <v>1680</v>
      </c>
      <c r="H395" s="55">
        <v>-108.95</v>
      </c>
      <c r="I395" s="55">
        <v>1571.05</v>
      </c>
      <c r="J395" s="4">
        <v>4727.71</v>
      </c>
      <c r="K395" s="4">
        <v>0</v>
      </c>
      <c r="L395" s="5">
        <v>0</v>
      </c>
      <c r="M395" s="55">
        <v>4727.71</v>
      </c>
      <c r="N395" s="4">
        <v>-3156.66</v>
      </c>
      <c r="O395" s="3">
        <v>-2.0092680000000001</v>
      </c>
      <c r="P395">
        <v>2021</v>
      </c>
    </row>
    <row r="396" spans="1:16" x14ac:dyDescent="0.2">
      <c r="A396" s="2" t="s">
        <v>61</v>
      </c>
      <c r="B396" s="2" t="s">
        <v>505</v>
      </c>
      <c r="C396" s="2" t="s">
        <v>160</v>
      </c>
      <c r="D396" s="2" t="s">
        <v>159</v>
      </c>
      <c r="E396" s="2" t="s">
        <v>163</v>
      </c>
      <c r="F396" s="2" t="str">
        <f t="shared" si="6"/>
        <v>TAG001503 FAU Master Account Set: Budget Pool - Expense</v>
      </c>
      <c r="G396" s="55">
        <v>30000</v>
      </c>
      <c r="H396" s="55">
        <v>0</v>
      </c>
      <c r="I396" s="55">
        <v>30000</v>
      </c>
      <c r="J396" s="4">
        <v>14299.7</v>
      </c>
      <c r="K396" s="4">
        <v>0</v>
      </c>
      <c r="L396" s="5">
        <v>0</v>
      </c>
      <c r="M396" s="55">
        <v>14299.7</v>
      </c>
      <c r="N396" s="4">
        <v>15700.3</v>
      </c>
      <c r="O396" s="3">
        <v>0.523343</v>
      </c>
      <c r="P396">
        <v>2021</v>
      </c>
    </row>
    <row r="397" spans="1:16" x14ac:dyDescent="0.2">
      <c r="A397" s="2" t="s">
        <v>61</v>
      </c>
      <c r="B397" s="2" t="s">
        <v>505</v>
      </c>
      <c r="C397" s="2" t="s">
        <v>160</v>
      </c>
      <c r="D397" s="2" t="s">
        <v>159</v>
      </c>
      <c r="E397" s="2" t="s">
        <v>162</v>
      </c>
      <c r="F397" s="2" t="str">
        <f t="shared" si="6"/>
        <v>TAG001503 FAU Master Account Set: Budget Pool - INTRA-Fund Transfers Out</v>
      </c>
      <c r="G397" s="55">
        <v>1890.84</v>
      </c>
      <c r="H397" s="55">
        <v>-114.88</v>
      </c>
      <c r="I397" s="55">
        <v>1775.96</v>
      </c>
      <c r="J397" s="4">
        <v>927.68</v>
      </c>
      <c r="K397" s="4">
        <v>0</v>
      </c>
      <c r="L397" s="5">
        <v>0</v>
      </c>
      <c r="M397" s="55">
        <v>927.68</v>
      </c>
      <c r="N397" s="4">
        <v>848.28</v>
      </c>
      <c r="O397" s="3">
        <v>0.47764600000000002</v>
      </c>
      <c r="P397">
        <v>2021</v>
      </c>
    </row>
    <row r="398" spans="1:16" x14ac:dyDescent="0.2">
      <c r="A398" s="2" t="s">
        <v>61</v>
      </c>
      <c r="B398" s="2" t="s">
        <v>505</v>
      </c>
      <c r="C398" s="2" t="s">
        <v>160</v>
      </c>
      <c r="D398" s="2" t="s">
        <v>159</v>
      </c>
      <c r="E398" s="2" t="s">
        <v>158</v>
      </c>
      <c r="F398" s="2" t="str">
        <f t="shared" si="6"/>
        <v>TAG001503 FAU Master Account Set: Budget Pool - OPS</v>
      </c>
      <c r="G398" s="55">
        <v>37530</v>
      </c>
      <c r="H398" s="55">
        <v>-4102.92</v>
      </c>
      <c r="I398" s="55">
        <v>33427.08</v>
      </c>
      <c r="J398" s="4">
        <v>18831.599999999999</v>
      </c>
      <c r="K398" s="4">
        <v>0</v>
      </c>
      <c r="L398" s="5">
        <v>0</v>
      </c>
      <c r="M398" s="55">
        <v>18831.599999999999</v>
      </c>
      <c r="N398" s="4">
        <v>14595.48</v>
      </c>
      <c r="O398" s="3">
        <v>0.43663600000000002</v>
      </c>
      <c r="P398">
        <v>2021</v>
      </c>
    </row>
    <row r="399" spans="1:16" x14ac:dyDescent="0.2">
      <c r="A399" s="2" t="s">
        <v>62</v>
      </c>
      <c r="B399" s="2" t="s">
        <v>504</v>
      </c>
      <c r="C399" s="2" t="s">
        <v>160</v>
      </c>
      <c r="D399" s="2" t="s">
        <v>159</v>
      </c>
      <c r="E399" s="2" t="s">
        <v>163</v>
      </c>
      <c r="F399" s="2" t="str">
        <f t="shared" si="6"/>
        <v>TAG001504 FAU Master Account Set: Budget Pool - Expense</v>
      </c>
      <c r="G399" s="55">
        <v>22000</v>
      </c>
      <c r="H399" s="55">
        <v>18232.48</v>
      </c>
      <c r="I399" s="55">
        <v>40232.480000000003</v>
      </c>
      <c r="J399" s="4">
        <v>3674</v>
      </c>
      <c r="K399" s="4">
        <v>0</v>
      </c>
      <c r="L399" s="5">
        <v>0</v>
      </c>
      <c r="M399" s="55">
        <v>3674</v>
      </c>
      <c r="N399" s="4">
        <v>36558.480000000003</v>
      </c>
      <c r="O399" s="3">
        <v>0.90868099999999996</v>
      </c>
      <c r="P399">
        <v>2021</v>
      </c>
    </row>
    <row r="400" spans="1:16" x14ac:dyDescent="0.2">
      <c r="A400" s="2" t="s">
        <v>62</v>
      </c>
      <c r="B400" s="2" t="s">
        <v>504</v>
      </c>
      <c r="C400" s="2" t="s">
        <v>160</v>
      </c>
      <c r="D400" s="2" t="s">
        <v>159</v>
      </c>
      <c r="E400" s="2" t="s">
        <v>162</v>
      </c>
      <c r="F400" s="2" t="str">
        <f t="shared" si="6"/>
        <v>TAG001504 FAU Master Account Set: Budget Pool - INTRA-Fund Transfers Out</v>
      </c>
      <c r="G400" s="55">
        <v>616</v>
      </c>
      <c r="H400" s="55">
        <v>510.5</v>
      </c>
      <c r="I400" s="55">
        <v>1126.5</v>
      </c>
      <c r="J400" s="4">
        <v>35102.870000000003</v>
      </c>
      <c r="K400" s="4">
        <v>0</v>
      </c>
      <c r="L400" s="5">
        <v>0</v>
      </c>
      <c r="M400" s="55">
        <v>35102.870000000003</v>
      </c>
      <c r="N400" s="4">
        <v>-33976.370000000003</v>
      </c>
      <c r="O400" s="3">
        <v>-30.161003000000001</v>
      </c>
      <c r="P400">
        <v>2021</v>
      </c>
    </row>
    <row r="401" spans="1:16" x14ac:dyDescent="0.2">
      <c r="A401" s="2" t="s">
        <v>63</v>
      </c>
      <c r="B401" s="2" t="s">
        <v>503</v>
      </c>
      <c r="C401" s="2" t="s">
        <v>160</v>
      </c>
      <c r="D401" s="2" t="s">
        <v>159</v>
      </c>
      <c r="E401" s="2" t="s">
        <v>163</v>
      </c>
      <c r="F401" s="2" t="str">
        <f t="shared" si="6"/>
        <v>TAG001505 FAU Master Account Set: Budget Pool - Expense</v>
      </c>
      <c r="G401" s="55">
        <v>6358</v>
      </c>
      <c r="H401" s="55">
        <v>589.79999999999995</v>
      </c>
      <c r="I401" s="55">
        <v>6947.8</v>
      </c>
      <c r="J401" s="4">
        <v>6386.34</v>
      </c>
      <c r="K401" s="4">
        <v>0</v>
      </c>
      <c r="L401" s="5">
        <v>0</v>
      </c>
      <c r="M401" s="55">
        <v>6386.34</v>
      </c>
      <c r="N401" s="4">
        <v>561.46</v>
      </c>
      <c r="O401" s="3">
        <v>8.0810999999999994E-2</v>
      </c>
      <c r="P401">
        <v>2021</v>
      </c>
    </row>
    <row r="402" spans="1:16" x14ac:dyDescent="0.2">
      <c r="A402" s="2" t="s">
        <v>63</v>
      </c>
      <c r="B402" s="2" t="s">
        <v>503</v>
      </c>
      <c r="C402" s="2" t="s">
        <v>160</v>
      </c>
      <c r="D402" s="2" t="s">
        <v>159</v>
      </c>
      <c r="E402" s="2" t="s">
        <v>162</v>
      </c>
      <c r="F402" s="2" t="str">
        <f t="shared" si="6"/>
        <v>TAG001505 FAU Master Account Set: Budget Pool - INTRA-Fund Transfers Out</v>
      </c>
      <c r="G402" s="55">
        <v>5440.75</v>
      </c>
      <c r="H402" s="55">
        <v>-141.96</v>
      </c>
      <c r="I402" s="55">
        <v>5298.79</v>
      </c>
      <c r="J402" s="4">
        <v>5272.51</v>
      </c>
      <c r="K402" s="4">
        <v>0</v>
      </c>
      <c r="L402" s="5">
        <v>0</v>
      </c>
      <c r="M402" s="55">
        <v>5272.51</v>
      </c>
      <c r="N402" s="4">
        <v>26.28</v>
      </c>
      <c r="O402" s="3">
        <v>4.96E-3</v>
      </c>
      <c r="P402">
        <v>2021</v>
      </c>
    </row>
    <row r="403" spans="1:16" x14ac:dyDescent="0.2">
      <c r="A403" s="2" t="s">
        <v>63</v>
      </c>
      <c r="B403" s="2" t="s">
        <v>503</v>
      </c>
      <c r="C403" s="2" t="s">
        <v>160</v>
      </c>
      <c r="D403" s="2" t="s">
        <v>159</v>
      </c>
      <c r="E403" s="2" t="s">
        <v>158</v>
      </c>
      <c r="F403" s="2" t="str">
        <f t="shared" si="6"/>
        <v>TAG001505 FAU Master Account Set: Budget Pool - OPS</v>
      </c>
      <c r="G403" s="55">
        <v>29005</v>
      </c>
      <c r="H403" s="55">
        <v>-4897.47</v>
      </c>
      <c r="I403" s="55">
        <v>24107.53</v>
      </c>
      <c r="J403" s="4">
        <v>23728.41</v>
      </c>
      <c r="K403" s="4">
        <v>0</v>
      </c>
      <c r="L403" s="5">
        <v>0</v>
      </c>
      <c r="M403" s="55">
        <v>23728.41</v>
      </c>
      <c r="N403" s="4">
        <v>379.12</v>
      </c>
      <c r="O403" s="3">
        <v>1.5726E-2</v>
      </c>
      <c r="P403">
        <v>2021</v>
      </c>
    </row>
    <row r="404" spans="1:16" x14ac:dyDescent="0.2">
      <c r="A404" s="2" t="s">
        <v>63</v>
      </c>
      <c r="B404" s="2" t="s">
        <v>503</v>
      </c>
      <c r="C404" s="2" t="s">
        <v>160</v>
      </c>
      <c r="D404" s="2" t="s">
        <v>159</v>
      </c>
      <c r="E404" s="2" t="s">
        <v>167</v>
      </c>
      <c r="F404" s="2" t="str">
        <f t="shared" si="6"/>
        <v>TAG001505 FAU Master Account Set: Budget Pool - Salaries &amp; Benefits (AMP, SP, Faculty)</v>
      </c>
      <c r="G404" s="55">
        <v>158949.59</v>
      </c>
      <c r="H404" s="55">
        <v>-762.35</v>
      </c>
      <c r="I404" s="55">
        <v>158187.24</v>
      </c>
      <c r="J404" s="4">
        <v>158187.24</v>
      </c>
      <c r="K404" s="4">
        <v>0</v>
      </c>
      <c r="L404" s="5">
        <v>0</v>
      </c>
      <c r="M404" s="55">
        <v>158187.24</v>
      </c>
      <c r="N404" s="4">
        <v>0</v>
      </c>
      <c r="O404" s="3">
        <v>0</v>
      </c>
      <c r="P404">
        <v>2021</v>
      </c>
    </row>
    <row r="405" spans="1:16" x14ac:dyDescent="0.2">
      <c r="A405" s="2" t="s">
        <v>65</v>
      </c>
      <c r="B405" s="2" t="s">
        <v>502</v>
      </c>
      <c r="C405" s="2" t="s">
        <v>160</v>
      </c>
      <c r="D405" s="2" t="s">
        <v>159</v>
      </c>
      <c r="E405" s="2" t="s">
        <v>163</v>
      </c>
      <c r="F405" s="2" t="str">
        <f t="shared" si="6"/>
        <v>TAG001506 FAU Master Account Set: Budget Pool - Expense</v>
      </c>
      <c r="G405" s="55">
        <v>4000</v>
      </c>
      <c r="H405" s="55">
        <v>-1722.26</v>
      </c>
      <c r="I405" s="55">
        <v>2277.7399999999998</v>
      </c>
      <c r="J405" s="4">
        <v>1724.5</v>
      </c>
      <c r="K405" s="4">
        <v>0</v>
      </c>
      <c r="L405" s="5">
        <v>0</v>
      </c>
      <c r="M405" s="55">
        <v>1724.5</v>
      </c>
      <c r="N405" s="4">
        <v>553.24</v>
      </c>
      <c r="O405" s="3">
        <v>0.24288999999999999</v>
      </c>
      <c r="P405">
        <v>2021</v>
      </c>
    </row>
    <row r="406" spans="1:16" x14ac:dyDescent="0.2">
      <c r="A406" s="2" t="s">
        <v>65</v>
      </c>
      <c r="B406" s="2" t="s">
        <v>502</v>
      </c>
      <c r="C406" s="2" t="s">
        <v>160</v>
      </c>
      <c r="D406" s="2" t="s">
        <v>159</v>
      </c>
      <c r="E406" s="2" t="s">
        <v>162</v>
      </c>
      <c r="F406" s="2" t="str">
        <f t="shared" si="6"/>
        <v>TAG001506 FAU Master Account Set: Budget Pool - INTRA-Fund Transfers Out</v>
      </c>
      <c r="G406" s="55">
        <v>492.52</v>
      </c>
      <c r="H406" s="55">
        <v>-27.24</v>
      </c>
      <c r="I406" s="55">
        <v>465.28</v>
      </c>
      <c r="J406" s="4">
        <v>377.68</v>
      </c>
      <c r="K406" s="4">
        <v>0</v>
      </c>
      <c r="L406" s="5">
        <v>0</v>
      </c>
      <c r="M406" s="55">
        <v>377.68</v>
      </c>
      <c r="N406" s="4">
        <v>87.6</v>
      </c>
      <c r="O406" s="3">
        <v>0.188274</v>
      </c>
      <c r="P406">
        <v>2021</v>
      </c>
    </row>
    <row r="407" spans="1:16" x14ac:dyDescent="0.2">
      <c r="A407" s="2" t="s">
        <v>65</v>
      </c>
      <c r="B407" s="2" t="s">
        <v>502</v>
      </c>
      <c r="C407" s="2" t="s">
        <v>160</v>
      </c>
      <c r="D407" s="2" t="s">
        <v>159</v>
      </c>
      <c r="E407" s="2" t="s">
        <v>158</v>
      </c>
      <c r="F407" s="2" t="str">
        <f t="shared" si="6"/>
        <v>TAG001506 FAU Master Account Set: Budget Pool - OPS</v>
      </c>
      <c r="G407" s="55">
        <v>13590</v>
      </c>
      <c r="H407" s="55">
        <v>749.5</v>
      </c>
      <c r="I407" s="55">
        <v>14339.5</v>
      </c>
      <c r="J407" s="4">
        <v>11763.5</v>
      </c>
      <c r="K407" s="4">
        <v>0</v>
      </c>
      <c r="L407" s="5">
        <v>0</v>
      </c>
      <c r="M407" s="55">
        <v>11763.5</v>
      </c>
      <c r="N407" s="4">
        <v>2576</v>
      </c>
      <c r="O407" s="3">
        <v>0.179644</v>
      </c>
      <c r="P407">
        <v>2021</v>
      </c>
    </row>
    <row r="408" spans="1:16" x14ac:dyDescent="0.2">
      <c r="A408" s="2" t="s">
        <v>66</v>
      </c>
      <c r="B408" s="2" t="s">
        <v>501</v>
      </c>
      <c r="C408" s="2" t="s">
        <v>160</v>
      </c>
      <c r="D408" s="2" t="s">
        <v>159</v>
      </c>
      <c r="E408" s="2" t="s">
        <v>163</v>
      </c>
      <c r="F408" s="2" t="str">
        <f t="shared" si="6"/>
        <v>TAG001507 FAU Master Account Set: Budget Pool - Expense</v>
      </c>
      <c r="G408" s="55">
        <v>1200</v>
      </c>
      <c r="H408" s="55">
        <v>0</v>
      </c>
      <c r="I408" s="55">
        <v>1200</v>
      </c>
      <c r="J408" s="4">
        <v>281.75</v>
      </c>
      <c r="K408" s="4">
        <v>0</v>
      </c>
      <c r="L408" s="5">
        <v>0</v>
      </c>
      <c r="M408" s="55">
        <v>281.75</v>
      </c>
      <c r="N408" s="4">
        <v>918.25</v>
      </c>
      <c r="O408" s="3">
        <v>0.765208</v>
      </c>
      <c r="P408">
        <v>2021</v>
      </c>
    </row>
    <row r="409" spans="1:16" x14ac:dyDescent="0.2">
      <c r="A409" s="2" t="s">
        <v>66</v>
      </c>
      <c r="B409" s="2" t="s">
        <v>501</v>
      </c>
      <c r="C409" s="2" t="s">
        <v>160</v>
      </c>
      <c r="D409" s="2" t="s">
        <v>159</v>
      </c>
      <c r="E409" s="2" t="s">
        <v>162</v>
      </c>
      <c r="F409" s="2" t="str">
        <f t="shared" si="6"/>
        <v>TAG001507 FAU Master Account Set: Budget Pool - INTRA-Fund Transfers Out</v>
      </c>
      <c r="G409" s="55">
        <v>196.14</v>
      </c>
      <c r="H409" s="55">
        <v>0</v>
      </c>
      <c r="I409" s="55">
        <v>196.14</v>
      </c>
      <c r="J409" s="4">
        <v>163.89</v>
      </c>
      <c r="K409" s="4">
        <v>0</v>
      </c>
      <c r="L409" s="5">
        <v>0</v>
      </c>
      <c r="M409" s="55">
        <v>163.89</v>
      </c>
      <c r="N409" s="4">
        <v>32.25</v>
      </c>
      <c r="O409" s="3">
        <v>0.16442300000000001</v>
      </c>
      <c r="P409">
        <v>2021</v>
      </c>
    </row>
    <row r="410" spans="1:16" x14ac:dyDescent="0.2">
      <c r="A410" s="2" t="s">
        <v>66</v>
      </c>
      <c r="B410" s="2" t="s">
        <v>501</v>
      </c>
      <c r="C410" s="2" t="s">
        <v>160</v>
      </c>
      <c r="D410" s="2" t="s">
        <v>159</v>
      </c>
      <c r="E410" s="2" t="s">
        <v>158</v>
      </c>
      <c r="F410" s="2" t="str">
        <f t="shared" si="6"/>
        <v>TAG001507 FAU Master Account Set: Budget Pool - OPS</v>
      </c>
      <c r="G410" s="55">
        <v>5805</v>
      </c>
      <c r="H410" s="55">
        <v>0</v>
      </c>
      <c r="I410" s="55">
        <v>5805</v>
      </c>
      <c r="J410" s="4">
        <v>5570.65</v>
      </c>
      <c r="K410" s="4">
        <v>0</v>
      </c>
      <c r="L410" s="5">
        <v>0</v>
      </c>
      <c r="M410" s="55">
        <v>5570.65</v>
      </c>
      <c r="N410" s="4">
        <v>234.35</v>
      </c>
      <c r="O410" s="3">
        <v>4.0370000000000003E-2</v>
      </c>
      <c r="P410">
        <v>2021</v>
      </c>
    </row>
    <row r="411" spans="1:16" x14ac:dyDescent="0.2">
      <c r="A411" s="2" t="s">
        <v>67</v>
      </c>
      <c r="B411" s="2" t="s">
        <v>500</v>
      </c>
      <c r="C411" s="2" t="s">
        <v>160</v>
      </c>
      <c r="D411" s="2" t="s">
        <v>159</v>
      </c>
      <c r="E411" s="2" t="s">
        <v>163</v>
      </c>
      <c r="F411" s="2" t="str">
        <f t="shared" si="6"/>
        <v>TAG001508 FAU Master Account Set: Budget Pool - Expense</v>
      </c>
      <c r="G411" s="55">
        <v>35000</v>
      </c>
      <c r="H411" s="55">
        <v>0</v>
      </c>
      <c r="I411" s="55">
        <v>35000</v>
      </c>
      <c r="J411" s="4">
        <v>20791.93</v>
      </c>
      <c r="K411" s="4">
        <v>0</v>
      </c>
      <c r="L411" s="5">
        <v>0</v>
      </c>
      <c r="M411" s="55">
        <v>20791.93</v>
      </c>
      <c r="N411" s="4">
        <v>14208.07</v>
      </c>
      <c r="O411" s="3">
        <v>0.405945</v>
      </c>
      <c r="P411">
        <v>2021</v>
      </c>
    </row>
    <row r="412" spans="1:16" x14ac:dyDescent="0.2">
      <c r="A412" s="2" t="s">
        <v>67</v>
      </c>
      <c r="B412" s="2" t="s">
        <v>500</v>
      </c>
      <c r="C412" s="2" t="s">
        <v>160</v>
      </c>
      <c r="D412" s="2" t="s">
        <v>159</v>
      </c>
      <c r="E412" s="2" t="s">
        <v>162</v>
      </c>
      <c r="F412" s="2" t="str">
        <f t="shared" si="6"/>
        <v>TAG001508 FAU Master Account Set: Budget Pool - INTRA-Fund Transfers Out</v>
      </c>
      <c r="G412" s="55">
        <v>2038.4</v>
      </c>
      <c r="H412" s="55">
        <v>-211.51</v>
      </c>
      <c r="I412" s="55">
        <v>1826.89</v>
      </c>
      <c r="J412" s="4">
        <v>1239.01</v>
      </c>
      <c r="K412" s="4">
        <v>0</v>
      </c>
      <c r="L412" s="5">
        <v>0</v>
      </c>
      <c r="M412" s="55">
        <v>1239.01</v>
      </c>
      <c r="N412" s="4">
        <v>587.88</v>
      </c>
      <c r="O412" s="3">
        <v>0.321793</v>
      </c>
      <c r="P412">
        <v>2021</v>
      </c>
    </row>
    <row r="413" spans="1:16" x14ac:dyDescent="0.2">
      <c r="A413" s="2" t="s">
        <v>67</v>
      </c>
      <c r="B413" s="2" t="s">
        <v>500</v>
      </c>
      <c r="C413" s="2" t="s">
        <v>160</v>
      </c>
      <c r="D413" s="2" t="s">
        <v>159</v>
      </c>
      <c r="E413" s="2" t="s">
        <v>158</v>
      </c>
      <c r="F413" s="2" t="str">
        <f t="shared" si="6"/>
        <v>TAG001508 FAU Master Account Set: Budget Pool - OPS</v>
      </c>
      <c r="G413" s="55">
        <v>37800</v>
      </c>
      <c r="H413" s="55">
        <v>-7553.88</v>
      </c>
      <c r="I413" s="55">
        <v>30246.12</v>
      </c>
      <c r="J413" s="4">
        <v>23459.17</v>
      </c>
      <c r="K413" s="4">
        <v>0</v>
      </c>
      <c r="L413" s="5">
        <v>0</v>
      </c>
      <c r="M413" s="55">
        <v>23459.17</v>
      </c>
      <c r="N413" s="4">
        <v>6786.95</v>
      </c>
      <c r="O413" s="3">
        <v>0.22439100000000001</v>
      </c>
      <c r="P413">
        <v>2021</v>
      </c>
    </row>
    <row r="414" spans="1:16" x14ac:dyDescent="0.2">
      <c r="A414" s="2" t="s">
        <v>68</v>
      </c>
      <c r="B414" s="2" t="s">
        <v>499</v>
      </c>
      <c r="C414" s="2" t="s">
        <v>160</v>
      </c>
      <c r="D414" s="2" t="s">
        <v>159</v>
      </c>
      <c r="E414" s="2" t="s">
        <v>163</v>
      </c>
      <c r="F414" s="2" t="str">
        <f t="shared" si="6"/>
        <v>TAG001509 FAU Master Account Set: Budget Pool - Expense</v>
      </c>
      <c r="G414" s="55">
        <v>26575</v>
      </c>
      <c r="H414" s="55">
        <v>351.68</v>
      </c>
      <c r="I414" s="55">
        <v>26926.68</v>
      </c>
      <c r="J414" s="4">
        <v>9083.65</v>
      </c>
      <c r="K414" s="4">
        <v>0</v>
      </c>
      <c r="L414" s="5">
        <v>0</v>
      </c>
      <c r="M414" s="55">
        <v>9083.65</v>
      </c>
      <c r="N414" s="4">
        <v>17843.03</v>
      </c>
      <c r="O414" s="3">
        <v>0.66265200000000002</v>
      </c>
      <c r="P414">
        <v>2021</v>
      </c>
    </row>
    <row r="415" spans="1:16" x14ac:dyDescent="0.2">
      <c r="A415" s="2" t="s">
        <v>68</v>
      </c>
      <c r="B415" s="2" t="s">
        <v>499</v>
      </c>
      <c r="C415" s="2" t="s">
        <v>160</v>
      </c>
      <c r="D415" s="2" t="s">
        <v>159</v>
      </c>
      <c r="E415" s="2" t="s">
        <v>162</v>
      </c>
      <c r="F415" s="2" t="str">
        <f t="shared" si="6"/>
        <v>TAG001509 FAU Master Account Set: Budget Pool - INTRA-Fund Transfers Out</v>
      </c>
      <c r="G415" s="55">
        <v>4505.9399999999996</v>
      </c>
      <c r="H415" s="55">
        <v>9.85</v>
      </c>
      <c r="I415" s="55">
        <v>4515.79</v>
      </c>
      <c r="J415" s="4">
        <v>3437.2</v>
      </c>
      <c r="K415" s="4">
        <v>0</v>
      </c>
      <c r="L415" s="5">
        <v>0</v>
      </c>
      <c r="M415" s="55">
        <v>3437.2</v>
      </c>
      <c r="N415" s="4">
        <v>1078.5899999999999</v>
      </c>
      <c r="O415" s="3">
        <v>0.23884900000000001</v>
      </c>
      <c r="P415">
        <v>2021</v>
      </c>
    </row>
    <row r="416" spans="1:16" x14ac:dyDescent="0.2">
      <c r="A416" s="2" t="s">
        <v>68</v>
      </c>
      <c r="B416" s="2" t="s">
        <v>499</v>
      </c>
      <c r="C416" s="2" t="s">
        <v>160</v>
      </c>
      <c r="D416" s="2" t="s">
        <v>159</v>
      </c>
      <c r="E416" s="2" t="s">
        <v>158</v>
      </c>
      <c r="F416" s="2" t="str">
        <f t="shared" si="6"/>
        <v>TAG001509 FAU Master Account Set: Budget Pool - OPS</v>
      </c>
      <c r="G416" s="55">
        <v>8800</v>
      </c>
      <c r="H416" s="55">
        <v>0</v>
      </c>
      <c r="I416" s="55">
        <v>8800</v>
      </c>
      <c r="J416" s="4">
        <v>7975</v>
      </c>
      <c r="K416" s="4">
        <v>0</v>
      </c>
      <c r="L416" s="5">
        <v>0</v>
      </c>
      <c r="M416" s="55">
        <v>7975</v>
      </c>
      <c r="N416" s="4">
        <v>825</v>
      </c>
      <c r="O416" s="3">
        <v>9.375E-2</v>
      </c>
      <c r="P416">
        <v>2021</v>
      </c>
    </row>
    <row r="417" spans="1:16" x14ac:dyDescent="0.2">
      <c r="A417" s="2" t="s">
        <v>68</v>
      </c>
      <c r="B417" s="2" t="s">
        <v>499</v>
      </c>
      <c r="C417" s="2" t="s">
        <v>160</v>
      </c>
      <c r="D417" s="2" t="s">
        <v>159</v>
      </c>
      <c r="E417" s="2" t="s">
        <v>167</v>
      </c>
      <c r="F417" s="2" t="str">
        <f t="shared" si="6"/>
        <v>TAG001509 FAU Master Account Set: Budget Pool - Salaries &amp; Benefits (AMP, SP, Faculty)</v>
      </c>
      <c r="G417" s="55">
        <v>125551.27</v>
      </c>
      <c r="H417" s="55">
        <v>0</v>
      </c>
      <c r="I417" s="55">
        <v>125551.27</v>
      </c>
      <c r="J417" s="4">
        <v>105698.73</v>
      </c>
      <c r="K417" s="4">
        <v>0</v>
      </c>
      <c r="L417" s="5">
        <v>0</v>
      </c>
      <c r="M417" s="55">
        <v>105698.73</v>
      </c>
      <c r="N417" s="4">
        <v>19852.54</v>
      </c>
      <c r="O417" s="3">
        <v>0.15812300000000001</v>
      </c>
      <c r="P417">
        <v>2021</v>
      </c>
    </row>
    <row r="418" spans="1:16" x14ac:dyDescent="0.2">
      <c r="A418" s="2" t="s">
        <v>70</v>
      </c>
      <c r="B418" s="2" t="s">
        <v>498</v>
      </c>
      <c r="C418" s="2" t="s">
        <v>160</v>
      </c>
      <c r="D418" s="2" t="s">
        <v>159</v>
      </c>
      <c r="E418" s="2" t="s">
        <v>163</v>
      </c>
      <c r="F418" s="2" t="str">
        <f t="shared" si="6"/>
        <v>TAG001510 FAU Master Account Set: Budget Pool - Expense</v>
      </c>
      <c r="G418" s="55">
        <v>1500</v>
      </c>
      <c r="H418" s="55">
        <v>0</v>
      </c>
      <c r="I418" s="55">
        <v>1500</v>
      </c>
      <c r="J418" s="4">
        <v>1565.21</v>
      </c>
      <c r="K418" s="4">
        <v>0</v>
      </c>
      <c r="L418" s="5">
        <v>0</v>
      </c>
      <c r="M418" s="55">
        <v>1565.21</v>
      </c>
      <c r="N418" s="4">
        <v>-65.209999999999994</v>
      </c>
      <c r="O418" s="3">
        <v>-4.3472999999999998E-2</v>
      </c>
      <c r="P418">
        <v>2021</v>
      </c>
    </row>
    <row r="419" spans="1:16" x14ac:dyDescent="0.2">
      <c r="A419" s="2" t="s">
        <v>70</v>
      </c>
      <c r="B419" s="2" t="s">
        <v>498</v>
      </c>
      <c r="C419" s="2" t="s">
        <v>160</v>
      </c>
      <c r="D419" s="2" t="s">
        <v>159</v>
      </c>
      <c r="E419" s="2" t="s">
        <v>162</v>
      </c>
      <c r="F419" s="2" t="str">
        <f t="shared" si="6"/>
        <v>TAG001510 FAU Master Account Set: Budget Pool - INTRA-Fund Transfers Out</v>
      </c>
      <c r="G419" s="55">
        <v>42</v>
      </c>
      <c r="H419" s="55">
        <v>0</v>
      </c>
      <c r="I419" s="55">
        <v>42</v>
      </c>
      <c r="J419" s="4">
        <v>43.82</v>
      </c>
      <c r="K419" s="4">
        <v>0</v>
      </c>
      <c r="L419" s="5">
        <v>0</v>
      </c>
      <c r="M419" s="55">
        <v>43.82</v>
      </c>
      <c r="N419" s="4">
        <v>-1.82</v>
      </c>
      <c r="O419" s="3">
        <v>-4.3333000000000003E-2</v>
      </c>
      <c r="P419">
        <v>2021</v>
      </c>
    </row>
    <row r="420" spans="1:16" x14ac:dyDescent="0.2">
      <c r="A420" s="2" t="s">
        <v>71</v>
      </c>
      <c r="B420" s="2" t="s">
        <v>497</v>
      </c>
      <c r="C420" s="2" t="s">
        <v>160</v>
      </c>
      <c r="D420" s="2" t="s">
        <v>159</v>
      </c>
      <c r="E420" s="2" t="s">
        <v>163</v>
      </c>
      <c r="F420" s="2" t="str">
        <f t="shared" si="6"/>
        <v>TAG001511 FAU Master Account Set: Budget Pool - Expense</v>
      </c>
      <c r="G420" s="55">
        <v>16000</v>
      </c>
      <c r="H420" s="55">
        <v>-7782.1</v>
      </c>
      <c r="I420" s="55">
        <v>8217.9</v>
      </c>
      <c r="J420" s="4">
        <v>2626.54</v>
      </c>
      <c r="K420" s="4">
        <v>0</v>
      </c>
      <c r="L420" s="5">
        <v>0</v>
      </c>
      <c r="M420" s="55">
        <v>2626.54</v>
      </c>
      <c r="N420" s="4">
        <v>5591.36</v>
      </c>
      <c r="O420" s="3">
        <v>0.68038799999999999</v>
      </c>
      <c r="P420">
        <v>2021</v>
      </c>
    </row>
    <row r="421" spans="1:16" x14ac:dyDescent="0.2">
      <c r="A421" s="2" t="s">
        <v>71</v>
      </c>
      <c r="B421" s="2" t="s">
        <v>497</v>
      </c>
      <c r="C421" s="2" t="s">
        <v>160</v>
      </c>
      <c r="D421" s="2" t="s">
        <v>159</v>
      </c>
      <c r="E421" s="2" t="s">
        <v>162</v>
      </c>
      <c r="F421" s="2" t="str">
        <f t="shared" si="6"/>
        <v>TAG001511 FAU Master Account Set: Budget Pool - INTRA-Fund Transfers Out</v>
      </c>
      <c r="G421" s="55">
        <v>448</v>
      </c>
      <c r="H421" s="55">
        <v>-217.9</v>
      </c>
      <c r="I421" s="55">
        <v>230.1</v>
      </c>
      <c r="J421" s="4">
        <v>73.540000000000006</v>
      </c>
      <c r="K421" s="4">
        <v>0</v>
      </c>
      <c r="L421" s="5">
        <v>0</v>
      </c>
      <c r="M421" s="55">
        <v>73.540000000000006</v>
      </c>
      <c r="N421" s="4">
        <v>156.56</v>
      </c>
      <c r="O421" s="3">
        <v>0.6804</v>
      </c>
      <c r="P421">
        <v>2021</v>
      </c>
    </row>
    <row r="422" spans="1:16" x14ac:dyDescent="0.2">
      <c r="A422" s="2" t="s">
        <v>72</v>
      </c>
      <c r="B422" s="2" t="s">
        <v>11</v>
      </c>
      <c r="C422" s="2" t="s">
        <v>160</v>
      </c>
      <c r="D422" s="2" t="s">
        <v>159</v>
      </c>
      <c r="E422" s="2" t="s">
        <v>163</v>
      </c>
      <c r="F422" s="2" t="str">
        <f t="shared" si="6"/>
        <v>TAG001513 FAU Master Account Set: Budget Pool - Expense</v>
      </c>
      <c r="G422" s="55">
        <v>64089</v>
      </c>
      <c r="H422" s="55">
        <v>0</v>
      </c>
      <c r="I422" s="55">
        <v>64089</v>
      </c>
      <c r="J422" s="4">
        <v>54270.66</v>
      </c>
      <c r="K422" s="4">
        <v>0</v>
      </c>
      <c r="L422" s="5">
        <v>0</v>
      </c>
      <c r="M422" s="55">
        <v>54270.66</v>
      </c>
      <c r="N422" s="4">
        <v>9818.34</v>
      </c>
      <c r="O422" s="3">
        <v>0.153199</v>
      </c>
      <c r="P422">
        <v>2021</v>
      </c>
    </row>
    <row r="423" spans="1:16" x14ac:dyDescent="0.2">
      <c r="A423" s="2" t="s">
        <v>72</v>
      </c>
      <c r="B423" s="2" t="s">
        <v>11</v>
      </c>
      <c r="C423" s="2" t="s">
        <v>160</v>
      </c>
      <c r="D423" s="2" t="s">
        <v>159</v>
      </c>
      <c r="E423" s="2" t="s">
        <v>162</v>
      </c>
      <c r="F423" s="2" t="str">
        <f t="shared" si="6"/>
        <v>TAG001513 FAU Master Account Set: Budget Pool - INTRA-Fund Transfers Out</v>
      </c>
      <c r="G423" s="55">
        <v>1794.49</v>
      </c>
      <c r="H423" s="55">
        <v>0</v>
      </c>
      <c r="I423" s="55">
        <v>1794.49</v>
      </c>
      <c r="J423" s="4">
        <v>1519.59</v>
      </c>
      <c r="K423" s="4">
        <v>0</v>
      </c>
      <c r="L423" s="5">
        <v>0</v>
      </c>
      <c r="M423" s="55">
        <v>1519.59</v>
      </c>
      <c r="N423" s="4">
        <v>274.89999999999998</v>
      </c>
      <c r="O423" s="3">
        <v>0.15319099999999999</v>
      </c>
      <c r="P423">
        <v>2021</v>
      </c>
    </row>
    <row r="424" spans="1:16" x14ac:dyDescent="0.2">
      <c r="A424" s="2" t="s">
        <v>73</v>
      </c>
      <c r="B424" s="2" t="s">
        <v>13</v>
      </c>
      <c r="C424" s="2" t="s">
        <v>160</v>
      </c>
      <c r="D424" s="2" t="s">
        <v>159</v>
      </c>
      <c r="E424" s="2" t="s">
        <v>163</v>
      </c>
      <c r="F424" s="2" t="str">
        <f t="shared" si="6"/>
        <v>TAG001514 FAU Master Account Set: Budget Pool - Expense</v>
      </c>
      <c r="G424" s="55">
        <v>13230</v>
      </c>
      <c r="H424" s="55">
        <v>-2442.65</v>
      </c>
      <c r="I424" s="55">
        <v>10787.35</v>
      </c>
      <c r="J424" s="4">
        <v>5220.03</v>
      </c>
      <c r="K424" s="4">
        <v>0</v>
      </c>
      <c r="L424" s="5">
        <v>0</v>
      </c>
      <c r="M424" s="55">
        <v>5220.03</v>
      </c>
      <c r="N424" s="4">
        <v>5567.32</v>
      </c>
      <c r="O424" s="3">
        <v>0.51609700000000003</v>
      </c>
      <c r="P424">
        <v>2021</v>
      </c>
    </row>
    <row r="425" spans="1:16" x14ac:dyDescent="0.2">
      <c r="A425" s="2" t="s">
        <v>73</v>
      </c>
      <c r="B425" s="2" t="s">
        <v>13</v>
      </c>
      <c r="C425" s="2" t="s">
        <v>160</v>
      </c>
      <c r="D425" s="2" t="s">
        <v>159</v>
      </c>
      <c r="E425" s="2" t="s">
        <v>162</v>
      </c>
      <c r="F425" s="2" t="str">
        <f t="shared" si="6"/>
        <v>TAG001514 FAU Master Account Set: Budget Pool - INTRA-Fund Transfers Out</v>
      </c>
      <c r="G425" s="55">
        <v>1297.8</v>
      </c>
      <c r="H425" s="55">
        <v>0</v>
      </c>
      <c r="I425" s="55">
        <v>1297.8</v>
      </c>
      <c r="J425" s="4">
        <v>1126.03</v>
      </c>
      <c r="K425" s="4">
        <v>0</v>
      </c>
      <c r="L425" s="5">
        <v>0</v>
      </c>
      <c r="M425" s="55">
        <v>1126.03</v>
      </c>
      <c r="N425" s="4">
        <v>171.77</v>
      </c>
      <c r="O425" s="3">
        <v>0.132355</v>
      </c>
      <c r="P425">
        <v>2021</v>
      </c>
    </row>
    <row r="426" spans="1:16" x14ac:dyDescent="0.2">
      <c r="A426" s="2" t="s">
        <v>73</v>
      </c>
      <c r="B426" s="2" t="s">
        <v>13</v>
      </c>
      <c r="C426" s="2" t="s">
        <v>160</v>
      </c>
      <c r="D426" s="2" t="s">
        <v>159</v>
      </c>
      <c r="E426" s="2" t="s">
        <v>158</v>
      </c>
      <c r="F426" s="2" t="str">
        <f t="shared" si="6"/>
        <v>TAG001514 FAU Master Account Set: Budget Pool - OPS</v>
      </c>
      <c r="G426" s="55">
        <v>33120</v>
      </c>
      <c r="H426" s="55">
        <v>2442.65</v>
      </c>
      <c r="I426" s="55">
        <v>35562.65</v>
      </c>
      <c r="J426" s="4">
        <v>34996.080000000002</v>
      </c>
      <c r="K426" s="4">
        <v>0</v>
      </c>
      <c r="L426" s="5">
        <v>0</v>
      </c>
      <c r="M426" s="55">
        <v>34996.080000000002</v>
      </c>
      <c r="N426" s="4">
        <v>566.57000000000005</v>
      </c>
      <c r="O426" s="3">
        <v>1.5932000000000002E-2</v>
      </c>
      <c r="P426">
        <v>2021</v>
      </c>
    </row>
    <row r="427" spans="1:16" x14ac:dyDescent="0.2">
      <c r="A427" s="2" t="s">
        <v>74</v>
      </c>
      <c r="B427" s="2" t="s">
        <v>15</v>
      </c>
      <c r="C427" s="2" t="s">
        <v>160</v>
      </c>
      <c r="D427" s="2" t="s">
        <v>159</v>
      </c>
      <c r="E427" s="2" t="s">
        <v>163</v>
      </c>
      <c r="F427" s="2" t="str">
        <f t="shared" si="6"/>
        <v>TAG001515 FAU Master Account Set: Budget Pool - Expense</v>
      </c>
      <c r="G427" s="55">
        <v>12500</v>
      </c>
      <c r="H427" s="55">
        <v>0</v>
      </c>
      <c r="I427" s="55">
        <v>12500</v>
      </c>
      <c r="J427" s="4">
        <v>10769.85</v>
      </c>
      <c r="K427" s="4">
        <v>0</v>
      </c>
      <c r="L427" s="5">
        <v>0</v>
      </c>
      <c r="M427" s="55">
        <v>10769.85</v>
      </c>
      <c r="N427" s="4">
        <v>1730.15</v>
      </c>
      <c r="O427" s="3">
        <v>0.13841200000000001</v>
      </c>
      <c r="P427">
        <v>2021</v>
      </c>
    </row>
    <row r="428" spans="1:16" x14ac:dyDescent="0.2">
      <c r="A428" s="2" t="s">
        <v>74</v>
      </c>
      <c r="B428" s="2" t="s">
        <v>15</v>
      </c>
      <c r="C428" s="2" t="s">
        <v>160</v>
      </c>
      <c r="D428" s="2" t="s">
        <v>159</v>
      </c>
      <c r="E428" s="2" t="s">
        <v>162</v>
      </c>
      <c r="F428" s="2" t="str">
        <f t="shared" si="6"/>
        <v>TAG001515 FAU Master Account Set: Budget Pool - INTRA-Fund Transfers Out</v>
      </c>
      <c r="G428" s="55">
        <v>2581.04</v>
      </c>
      <c r="H428" s="55">
        <v>0</v>
      </c>
      <c r="I428" s="55">
        <v>2581.04</v>
      </c>
      <c r="J428" s="4">
        <v>2287.34</v>
      </c>
      <c r="K428" s="4">
        <v>0</v>
      </c>
      <c r="L428" s="5">
        <v>0</v>
      </c>
      <c r="M428" s="55">
        <v>2287.34</v>
      </c>
      <c r="N428" s="4">
        <v>293.7</v>
      </c>
      <c r="O428" s="3">
        <v>0.113791</v>
      </c>
      <c r="P428">
        <v>2021</v>
      </c>
    </row>
    <row r="429" spans="1:16" x14ac:dyDescent="0.2">
      <c r="A429" s="2" t="s">
        <v>74</v>
      </c>
      <c r="B429" s="2" t="s">
        <v>15</v>
      </c>
      <c r="C429" s="2" t="s">
        <v>160</v>
      </c>
      <c r="D429" s="2" t="s">
        <v>159</v>
      </c>
      <c r="E429" s="2" t="s">
        <v>158</v>
      </c>
      <c r="F429" s="2" t="str">
        <f t="shared" si="6"/>
        <v>TAG001515 FAU Master Account Set: Budget Pool - OPS</v>
      </c>
      <c r="G429" s="55">
        <v>79680</v>
      </c>
      <c r="H429" s="55">
        <v>0</v>
      </c>
      <c r="I429" s="55">
        <v>79680</v>
      </c>
      <c r="J429" s="4">
        <v>70921.19</v>
      </c>
      <c r="K429" s="4">
        <v>0</v>
      </c>
      <c r="L429" s="5">
        <v>0</v>
      </c>
      <c r="M429" s="55">
        <v>70921.19</v>
      </c>
      <c r="N429" s="4">
        <v>8758.81</v>
      </c>
      <c r="O429" s="3">
        <v>0.10992499999999999</v>
      </c>
      <c r="P429">
        <v>2021</v>
      </c>
    </row>
    <row r="430" spans="1:16" x14ac:dyDescent="0.2">
      <c r="A430" s="2" t="s">
        <v>75</v>
      </c>
      <c r="B430" s="2" t="s">
        <v>496</v>
      </c>
      <c r="C430" s="2" t="s">
        <v>160</v>
      </c>
      <c r="D430" s="2" t="s">
        <v>159</v>
      </c>
      <c r="E430" s="2" t="s">
        <v>163</v>
      </c>
      <c r="F430" s="2" t="str">
        <f t="shared" si="6"/>
        <v>TAG001516 FAU Master Account Set: Budget Pool - Expense</v>
      </c>
      <c r="G430" s="55">
        <v>10750</v>
      </c>
      <c r="H430" s="55">
        <v>3875.76</v>
      </c>
      <c r="I430" s="55">
        <v>14625.76</v>
      </c>
      <c r="J430" s="4">
        <v>14563.46</v>
      </c>
      <c r="K430" s="4">
        <v>0</v>
      </c>
      <c r="L430" s="5">
        <v>0</v>
      </c>
      <c r="M430" s="55">
        <v>14563.46</v>
      </c>
      <c r="N430" s="4">
        <v>62.3</v>
      </c>
      <c r="O430" s="3">
        <v>4.2599999999999999E-3</v>
      </c>
      <c r="P430">
        <v>2021</v>
      </c>
    </row>
    <row r="431" spans="1:16" x14ac:dyDescent="0.2">
      <c r="A431" s="2" t="s">
        <v>75</v>
      </c>
      <c r="B431" s="2" t="s">
        <v>496</v>
      </c>
      <c r="C431" s="2" t="s">
        <v>160</v>
      </c>
      <c r="D431" s="2" t="s">
        <v>159</v>
      </c>
      <c r="E431" s="2" t="s">
        <v>162</v>
      </c>
      <c r="F431" s="2" t="str">
        <f t="shared" si="6"/>
        <v>TAG001516 FAU Master Account Set: Budget Pool - INTRA-Fund Transfers Out</v>
      </c>
      <c r="G431" s="55">
        <v>301</v>
      </c>
      <c r="H431" s="55">
        <v>108.53</v>
      </c>
      <c r="I431" s="55">
        <v>409.53</v>
      </c>
      <c r="J431" s="4">
        <v>407.79</v>
      </c>
      <c r="K431" s="4">
        <v>0</v>
      </c>
      <c r="L431" s="5">
        <v>0</v>
      </c>
      <c r="M431" s="55">
        <v>407.79</v>
      </c>
      <c r="N431" s="4">
        <v>1.74</v>
      </c>
      <c r="O431" s="3">
        <v>4.2490000000000002E-3</v>
      </c>
      <c r="P431">
        <v>2021</v>
      </c>
    </row>
    <row r="432" spans="1:16" x14ac:dyDescent="0.2">
      <c r="A432" s="2" t="s">
        <v>76</v>
      </c>
      <c r="B432" s="2" t="s">
        <v>495</v>
      </c>
      <c r="C432" s="2" t="s">
        <v>160</v>
      </c>
      <c r="D432" s="2" t="s">
        <v>159</v>
      </c>
      <c r="E432" s="2" t="s">
        <v>163</v>
      </c>
      <c r="F432" s="2" t="str">
        <f t="shared" si="6"/>
        <v>TAG001517 FAU Master Account Set: Budget Pool - Expense</v>
      </c>
      <c r="G432" s="55">
        <v>10500</v>
      </c>
      <c r="H432" s="55">
        <v>47861.3</v>
      </c>
      <c r="I432" s="55">
        <v>58361.3</v>
      </c>
      <c r="J432" s="4">
        <v>50035.76</v>
      </c>
      <c r="K432" s="4">
        <v>0</v>
      </c>
      <c r="L432" s="5">
        <v>0</v>
      </c>
      <c r="M432" s="55">
        <v>50035.76</v>
      </c>
      <c r="N432" s="4">
        <v>8325.5400000000009</v>
      </c>
      <c r="O432" s="3">
        <v>0.142655</v>
      </c>
      <c r="P432">
        <v>2021</v>
      </c>
    </row>
    <row r="433" spans="1:16" x14ac:dyDescent="0.2">
      <c r="A433" s="2" t="s">
        <v>76</v>
      </c>
      <c r="B433" s="2" t="s">
        <v>495</v>
      </c>
      <c r="C433" s="2" t="s">
        <v>160</v>
      </c>
      <c r="D433" s="2" t="s">
        <v>159</v>
      </c>
      <c r="E433" s="2" t="s">
        <v>162</v>
      </c>
      <c r="F433" s="2" t="str">
        <f t="shared" si="6"/>
        <v>TAG001517 FAU Master Account Set: Budget Pool - INTRA-Fund Transfers Out</v>
      </c>
      <c r="G433" s="55">
        <v>294</v>
      </c>
      <c r="H433" s="55">
        <v>1340.12</v>
      </c>
      <c r="I433" s="55">
        <v>1634.12</v>
      </c>
      <c r="J433" s="4">
        <v>3636.86</v>
      </c>
      <c r="K433" s="4">
        <v>0</v>
      </c>
      <c r="L433" s="5">
        <v>0</v>
      </c>
      <c r="M433" s="55">
        <v>3636.86</v>
      </c>
      <c r="N433" s="4">
        <v>-2002.74</v>
      </c>
      <c r="O433" s="3">
        <v>-1.2255769999999999</v>
      </c>
      <c r="P433">
        <v>2021</v>
      </c>
    </row>
    <row r="434" spans="1:16" x14ac:dyDescent="0.2">
      <c r="A434" s="2" t="s">
        <v>78</v>
      </c>
      <c r="B434" s="2" t="s">
        <v>9</v>
      </c>
      <c r="C434" s="2" t="s">
        <v>160</v>
      </c>
      <c r="D434" s="2" t="s">
        <v>159</v>
      </c>
      <c r="E434" s="2" t="s">
        <v>163</v>
      </c>
      <c r="F434" s="2" t="str">
        <f t="shared" si="6"/>
        <v>TAG001518 FAU Master Account Set: Budget Pool - Expense</v>
      </c>
      <c r="G434" s="55">
        <v>15000</v>
      </c>
      <c r="H434" s="55">
        <v>0</v>
      </c>
      <c r="I434" s="55">
        <v>15000</v>
      </c>
      <c r="J434" s="4">
        <v>10297.56</v>
      </c>
      <c r="K434" s="4">
        <v>0</v>
      </c>
      <c r="L434" s="5">
        <v>0</v>
      </c>
      <c r="M434" s="55">
        <v>10297.56</v>
      </c>
      <c r="N434" s="4">
        <v>4702.4399999999996</v>
      </c>
      <c r="O434" s="3">
        <v>0.313496</v>
      </c>
      <c r="P434">
        <v>2021</v>
      </c>
    </row>
    <row r="435" spans="1:16" x14ac:dyDescent="0.2">
      <c r="A435" s="2" t="s">
        <v>78</v>
      </c>
      <c r="B435" s="2" t="s">
        <v>9</v>
      </c>
      <c r="C435" s="2" t="s">
        <v>160</v>
      </c>
      <c r="D435" s="2" t="s">
        <v>159</v>
      </c>
      <c r="E435" s="2" t="s">
        <v>162</v>
      </c>
      <c r="F435" s="2" t="str">
        <f t="shared" si="6"/>
        <v>TAG001518 FAU Master Account Set: Budget Pool - INTRA-Fund Transfers Out</v>
      </c>
      <c r="G435" s="55">
        <v>420</v>
      </c>
      <c r="H435" s="55">
        <v>0</v>
      </c>
      <c r="I435" s="55">
        <v>420</v>
      </c>
      <c r="J435" s="4">
        <v>288.33</v>
      </c>
      <c r="K435" s="4">
        <v>0</v>
      </c>
      <c r="L435" s="5">
        <v>0</v>
      </c>
      <c r="M435" s="55">
        <v>288.33</v>
      </c>
      <c r="N435" s="4">
        <v>131.66999999999999</v>
      </c>
      <c r="O435" s="3">
        <v>0.3135</v>
      </c>
      <c r="P435">
        <v>2021</v>
      </c>
    </row>
    <row r="436" spans="1:16" x14ac:dyDescent="0.2">
      <c r="A436" s="2" t="s">
        <v>155</v>
      </c>
      <c r="B436" s="2" t="s">
        <v>494</v>
      </c>
      <c r="C436" s="2" t="s">
        <v>160</v>
      </c>
      <c r="D436" s="2" t="s">
        <v>159</v>
      </c>
      <c r="E436" s="2" t="s">
        <v>163</v>
      </c>
      <c r="F436" s="2" t="str">
        <f t="shared" si="6"/>
        <v>TAG001686 FAU Master Account Set: Budget Pool - Expense</v>
      </c>
      <c r="G436" s="55">
        <v>22000</v>
      </c>
      <c r="H436" s="55">
        <v>0</v>
      </c>
      <c r="I436" s="55">
        <v>22000</v>
      </c>
      <c r="J436" s="4">
        <v>2481.88</v>
      </c>
      <c r="K436" s="4">
        <v>0</v>
      </c>
      <c r="L436" s="5">
        <v>0</v>
      </c>
      <c r="M436" s="55">
        <v>2481.88</v>
      </c>
      <c r="N436" s="4">
        <v>19518.12</v>
      </c>
      <c r="O436" s="3">
        <v>0.88718699999999995</v>
      </c>
      <c r="P436">
        <v>2021</v>
      </c>
    </row>
    <row r="437" spans="1:16" x14ac:dyDescent="0.2">
      <c r="A437" s="2" t="s">
        <v>155</v>
      </c>
      <c r="B437" s="2" t="s">
        <v>494</v>
      </c>
      <c r="C437" s="2" t="s">
        <v>160</v>
      </c>
      <c r="D437" s="2" t="s">
        <v>159</v>
      </c>
      <c r="E437" s="2" t="s">
        <v>162</v>
      </c>
      <c r="F437" s="2" t="str">
        <f t="shared" si="6"/>
        <v>TAG001686 FAU Master Account Set: Budget Pool - INTRA-Fund Transfers Out</v>
      </c>
      <c r="G437" s="55">
        <v>616</v>
      </c>
      <c r="H437" s="55">
        <v>0</v>
      </c>
      <c r="I437" s="55">
        <v>616</v>
      </c>
      <c r="J437" s="4">
        <v>69.489999999999995</v>
      </c>
      <c r="K437" s="4">
        <v>0</v>
      </c>
      <c r="L437" s="5">
        <v>0</v>
      </c>
      <c r="M437" s="55">
        <v>69.489999999999995</v>
      </c>
      <c r="N437" s="4">
        <v>546.51</v>
      </c>
      <c r="O437" s="3">
        <v>0.88719199999999998</v>
      </c>
      <c r="P437">
        <v>2021</v>
      </c>
    </row>
    <row r="438" spans="1:16" x14ac:dyDescent="0.2">
      <c r="A438" s="2" t="s">
        <v>156</v>
      </c>
      <c r="B438" s="2" t="s">
        <v>493</v>
      </c>
      <c r="C438" s="2" t="s">
        <v>160</v>
      </c>
      <c r="D438" s="2" t="s">
        <v>159</v>
      </c>
      <c r="E438" s="2" t="s">
        <v>163</v>
      </c>
      <c r="F438" s="2" t="str">
        <f t="shared" si="6"/>
        <v>TAG001687 FAU Master Account Set: Budget Pool - Expense</v>
      </c>
      <c r="G438" s="55">
        <v>40000</v>
      </c>
      <c r="H438" s="55">
        <v>0</v>
      </c>
      <c r="I438" s="55">
        <v>40000</v>
      </c>
      <c r="J438" s="4">
        <v>0</v>
      </c>
      <c r="K438" s="4">
        <v>0</v>
      </c>
      <c r="L438" s="5">
        <v>0</v>
      </c>
      <c r="M438" s="55">
        <v>0</v>
      </c>
      <c r="N438" s="4">
        <v>40000</v>
      </c>
      <c r="O438" s="3">
        <v>1</v>
      </c>
      <c r="P438">
        <v>2021</v>
      </c>
    </row>
    <row r="439" spans="1:16" x14ac:dyDescent="0.2">
      <c r="A439" s="2" t="s">
        <v>156</v>
      </c>
      <c r="B439" s="2" t="s">
        <v>493</v>
      </c>
      <c r="C439" s="2" t="s">
        <v>160</v>
      </c>
      <c r="D439" s="2" t="s">
        <v>159</v>
      </c>
      <c r="E439" s="2" t="s">
        <v>162</v>
      </c>
      <c r="F439" s="2" t="str">
        <f t="shared" si="6"/>
        <v>TAG001687 FAU Master Account Set: Budget Pool - INTRA-Fund Transfers Out</v>
      </c>
      <c r="G439" s="55">
        <v>1120</v>
      </c>
      <c r="H439" s="55">
        <v>0</v>
      </c>
      <c r="I439" s="55">
        <v>1120</v>
      </c>
      <c r="J439" s="4">
        <v>0</v>
      </c>
      <c r="K439" s="4">
        <v>0</v>
      </c>
      <c r="L439" s="5">
        <v>0</v>
      </c>
      <c r="M439" s="55">
        <v>0</v>
      </c>
      <c r="N439" s="4">
        <v>1120</v>
      </c>
      <c r="O439" s="3">
        <v>1</v>
      </c>
      <c r="P439">
        <v>2021</v>
      </c>
    </row>
    <row r="440" spans="1:16" x14ac:dyDescent="0.2">
      <c r="A440" s="2" t="s">
        <v>157</v>
      </c>
      <c r="B440" s="2" t="s">
        <v>492</v>
      </c>
      <c r="C440" s="2" t="s">
        <v>160</v>
      </c>
      <c r="D440" s="2" t="s">
        <v>159</v>
      </c>
      <c r="E440" s="2" t="s">
        <v>163</v>
      </c>
      <c r="F440" s="2" t="str">
        <f t="shared" si="6"/>
        <v>TAG001924 FAU Master Account Set: Budget Pool - Expense</v>
      </c>
      <c r="G440" s="55">
        <v>10500</v>
      </c>
      <c r="H440" s="55">
        <v>0</v>
      </c>
      <c r="I440" s="55">
        <v>10500</v>
      </c>
      <c r="J440" s="4">
        <v>2585</v>
      </c>
      <c r="K440" s="4">
        <v>0</v>
      </c>
      <c r="L440" s="5">
        <v>0</v>
      </c>
      <c r="M440" s="55">
        <v>2585</v>
      </c>
      <c r="N440" s="4">
        <v>7915</v>
      </c>
      <c r="O440" s="3">
        <v>0.75380999999999998</v>
      </c>
      <c r="P440">
        <v>2021</v>
      </c>
    </row>
    <row r="441" spans="1:16" x14ac:dyDescent="0.2">
      <c r="A441" s="2" t="s">
        <v>157</v>
      </c>
      <c r="B441" s="2" t="s">
        <v>492</v>
      </c>
      <c r="C441" s="2" t="s">
        <v>160</v>
      </c>
      <c r="D441" s="2" t="s">
        <v>159</v>
      </c>
      <c r="E441" s="2" t="s">
        <v>162</v>
      </c>
      <c r="F441" s="2" t="str">
        <f t="shared" si="6"/>
        <v>TAG001924 FAU Master Account Set: Budget Pool - INTRA-Fund Transfers Out</v>
      </c>
      <c r="G441" s="55">
        <v>294</v>
      </c>
      <c r="H441" s="55">
        <v>0</v>
      </c>
      <c r="I441" s="55">
        <v>294</v>
      </c>
      <c r="J441" s="4">
        <v>72.38</v>
      </c>
      <c r="K441" s="4">
        <v>0</v>
      </c>
      <c r="L441" s="5">
        <v>0</v>
      </c>
      <c r="M441" s="55">
        <v>72.38</v>
      </c>
      <c r="N441" s="4">
        <v>221.62</v>
      </c>
      <c r="O441" s="3">
        <v>0.75380999999999998</v>
      </c>
      <c r="P441">
        <v>2021</v>
      </c>
    </row>
    <row r="442" spans="1:16" x14ac:dyDescent="0.2">
      <c r="A442" s="2" t="s">
        <v>79</v>
      </c>
      <c r="B442" s="2" t="s">
        <v>490</v>
      </c>
      <c r="C442" s="2" t="s">
        <v>160</v>
      </c>
      <c r="D442" s="2" t="s">
        <v>159</v>
      </c>
      <c r="E442" s="2" t="s">
        <v>163</v>
      </c>
      <c r="F442" s="2" t="str">
        <f t="shared" si="6"/>
        <v>TAG003502 FAU Master Account Set: Budget Pool - Expense</v>
      </c>
      <c r="G442" s="55">
        <v>78528</v>
      </c>
      <c r="H442" s="55">
        <v>0</v>
      </c>
      <c r="I442" s="55">
        <v>78528</v>
      </c>
      <c r="J442" s="4">
        <v>45162.81</v>
      </c>
      <c r="K442" s="4">
        <v>0</v>
      </c>
      <c r="L442" s="5">
        <v>0</v>
      </c>
      <c r="M442" s="55">
        <v>45162.81</v>
      </c>
      <c r="N442" s="4">
        <v>33365.19</v>
      </c>
      <c r="O442" s="3">
        <v>0.42488300000000001</v>
      </c>
      <c r="P442">
        <v>2021</v>
      </c>
    </row>
    <row r="443" spans="1:16" x14ac:dyDescent="0.2">
      <c r="A443" s="2" t="s">
        <v>79</v>
      </c>
      <c r="B443" s="2" t="s">
        <v>490</v>
      </c>
      <c r="C443" s="2" t="s">
        <v>160</v>
      </c>
      <c r="D443" s="2" t="s">
        <v>159</v>
      </c>
      <c r="E443" s="2" t="s">
        <v>162</v>
      </c>
      <c r="F443" s="2" t="str">
        <f t="shared" si="6"/>
        <v>TAG003502 FAU Master Account Set: Budget Pool - INTRA-Fund Transfers Out</v>
      </c>
      <c r="G443" s="55">
        <v>8131.09</v>
      </c>
      <c r="H443" s="55">
        <v>-359.14</v>
      </c>
      <c r="I443" s="55">
        <v>7771.95</v>
      </c>
      <c r="J443" s="4">
        <v>6367.87</v>
      </c>
      <c r="K443" s="4">
        <v>0</v>
      </c>
      <c r="L443" s="5">
        <v>0</v>
      </c>
      <c r="M443" s="55">
        <v>6367.87</v>
      </c>
      <c r="N443" s="4">
        <v>1404.08</v>
      </c>
      <c r="O443" s="3">
        <v>0.18065999999999999</v>
      </c>
      <c r="P443">
        <v>2021</v>
      </c>
    </row>
    <row r="444" spans="1:16" x14ac:dyDescent="0.2">
      <c r="A444" s="2" t="s">
        <v>79</v>
      </c>
      <c r="B444" s="2" t="s">
        <v>490</v>
      </c>
      <c r="C444" s="2" t="s">
        <v>160</v>
      </c>
      <c r="D444" s="2" t="s">
        <v>159</v>
      </c>
      <c r="E444" s="2" t="s">
        <v>158</v>
      </c>
      <c r="F444" s="2" t="str">
        <f t="shared" si="6"/>
        <v>TAG003502 FAU Master Account Set: Budget Pool - OPS</v>
      </c>
      <c r="G444" s="55">
        <v>37963</v>
      </c>
      <c r="H444" s="55">
        <v>-12826.34</v>
      </c>
      <c r="I444" s="55">
        <v>25136.66</v>
      </c>
      <c r="J444" s="4">
        <v>9348.7999999999993</v>
      </c>
      <c r="K444" s="4">
        <v>0</v>
      </c>
      <c r="L444" s="5">
        <v>0</v>
      </c>
      <c r="M444" s="55">
        <v>9348.7999999999993</v>
      </c>
      <c r="N444" s="4">
        <v>15787.86</v>
      </c>
      <c r="O444" s="3">
        <v>0.628081</v>
      </c>
      <c r="P444">
        <v>2021</v>
      </c>
    </row>
    <row r="445" spans="1:16" x14ac:dyDescent="0.2">
      <c r="A445" s="2" t="s">
        <v>79</v>
      </c>
      <c r="B445" s="2" t="s">
        <v>490</v>
      </c>
      <c r="C445" s="2" t="s">
        <v>160</v>
      </c>
      <c r="D445" s="2" t="s">
        <v>159</v>
      </c>
      <c r="E445" s="2" t="s">
        <v>167</v>
      </c>
      <c r="F445" s="2" t="str">
        <f t="shared" si="6"/>
        <v>TAG003502 FAU Master Account Set: Budget Pool - Salaries &amp; Benefits (AMP, SP, Faculty)</v>
      </c>
      <c r="G445" s="55">
        <v>173905.2</v>
      </c>
      <c r="H445" s="55">
        <v>0</v>
      </c>
      <c r="I445" s="55">
        <v>173905.2</v>
      </c>
      <c r="J445" s="4">
        <v>172909.64</v>
      </c>
      <c r="K445" s="4">
        <v>0</v>
      </c>
      <c r="L445" s="5">
        <v>0</v>
      </c>
      <c r="M445" s="55">
        <v>172909.64</v>
      </c>
      <c r="N445" s="4">
        <v>995.56</v>
      </c>
      <c r="O445" s="3">
        <v>5.7250000000000001E-3</v>
      </c>
      <c r="P445">
        <v>2021</v>
      </c>
    </row>
    <row r="446" spans="1:16" x14ac:dyDescent="0.2">
      <c r="A446" s="2" t="s">
        <v>81</v>
      </c>
      <c r="B446" s="2" t="s">
        <v>19</v>
      </c>
      <c r="C446" s="2" t="s">
        <v>160</v>
      </c>
      <c r="D446" s="2" t="s">
        <v>159</v>
      </c>
      <c r="E446" s="2" t="s">
        <v>165</v>
      </c>
      <c r="F446" s="2" t="str">
        <f t="shared" si="6"/>
        <v>TAG003543 FAU Master Account Set: Budget Pool - INTER-Fund Transfers Out</v>
      </c>
      <c r="G446" s="55">
        <v>1773008</v>
      </c>
      <c r="H446" s="55">
        <v>0</v>
      </c>
      <c r="I446" s="55">
        <v>1773008</v>
      </c>
      <c r="J446" s="4">
        <v>1773008</v>
      </c>
      <c r="K446" s="4">
        <v>0</v>
      </c>
      <c r="L446" s="5">
        <v>0</v>
      </c>
      <c r="M446" s="55">
        <v>1773008</v>
      </c>
      <c r="N446" s="4">
        <v>0</v>
      </c>
      <c r="O446" s="3">
        <v>0</v>
      </c>
      <c r="P446">
        <v>2021</v>
      </c>
    </row>
    <row r="447" spans="1:16" x14ac:dyDescent="0.2">
      <c r="A447" s="2" t="s">
        <v>82</v>
      </c>
      <c r="B447" s="2" t="s">
        <v>489</v>
      </c>
      <c r="C447" s="2" t="s">
        <v>160</v>
      </c>
      <c r="D447" s="2" t="s">
        <v>159</v>
      </c>
      <c r="E447" s="2" t="s">
        <v>163</v>
      </c>
      <c r="F447" s="2" t="str">
        <f t="shared" si="6"/>
        <v>TAG004958 FAU Master Account Set: Budget Pool - Expense</v>
      </c>
      <c r="G447" s="55">
        <v>65000</v>
      </c>
      <c r="H447" s="55">
        <v>0</v>
      </c>
      <c r="I447" s="55">
        <v>65000</v>
      </c>
      <c r="J447" s="4">
        <v>62008.53</v>
      </c>
      <c r="K447" s="4">
        <v>0</v>
      </c>
      <c r="L447" s="5">
        <v>0</v>
      </c>
      <c r="M447" s="55">
        <v>62008.53</v>
      </c>
      <c r="N447" s="4">
        <v>2991.47</v>
      </c>
      <c r="O447" s="3">
        <v>4.6023000000000001E-2</v>
      </c>
      <c r="P447">
        <v>2021</v>
      </c>
    </row>
    <row r="448" spans="1:16" x14ac:dyDescent="0.2">
      <c r="A448" s="2" t="s">
        <v>82</v>
      </c>
      <c r="B448" s="2" t="s">
        <v>489</v>
      </c>
      <c r="C448" s="2" t="s">
        <v>160</v>
      </c>
      <c r="D448" s="2" t="s">
        <v>159</v>
      </c>
      <c r="E448" s="2" t="s">
        <v>162</v>
      </c>
      <c r="F448" s="2" t="str">
        <f t="shared" si="6"/>
        <v>TAG004958 FAU Master Account Set: Budget Pool - INTRA-Fund Transfers Out</v>
      </c>
      <c r="G448" s="55">
        <v>2001.44</v>
      </c>
      <c r="H448" s="55">
        <v>-54.43</v>
      </c>
      <c r="I448" s="55">
        <v>1947.01</v>
      </c>
      <c r="J448" s="4">
        <v>1736.23</v>
      </c>
      <c r="K448" s="4">
        <v>0</v>
      </c>
      <c r="L448" s="5">
        <v>0</v>
      </c>
      <c r="M448" s="55">
        <v>1736.23</v>
      </c>
      <c r="N448" s="4">
        <v>210.78</v>
      </c>
      <c r="O448" s="3">
        <v>0.10825799999999999</v>
      </c>
      <c r="P448">
        <v>2021</v>
      </c>
    </row>
    <row r="449" spans="1:16" x14ac:dyDescent="0.2">
      <c r="A449" s="2" t="s">
        <v>82</v>
      </c>
      <c r="B449" s="2" t="s">
        <v>489</v>
      </c>
      <c r="C449" s="2" t="s">
        <v>160</v>
      </c>
      <c r="D449" s="2" t="s">
        <v>159</v>
      </c>
      <c r="E449" s="2" t="s">
        <v>158</v>
      </c>
      <c r="F449" s="2" t="str">
        <f t="shared" si="6"/>
        <v>TAG004958 FAU Master Account Set: Budget Pool - OPS</v>
      </c>
      <c r="G449" s="55">
        <v>6480</v>
      </c>
      <c r="H449" s="55">
        <v>-1944</v>
      </c>
      <c r="I449" s="55">
        <v>4536</v>
      </c>
      <c r="J449" s="4">
        <v>0</v>
      </c>
      <c r="K449" s="4">
        <v>0</v>
      </c>
      <c r="L449" s="5">
        <v>0</v>
      </c>
      <c r="M449" s="55">
        <v>0</v>
      </c>
      <c r="N449" s="4">
        <v>4536</v>
      </c>
      <c r="O449" s="3">
        <v>1</v>
      </c>
      <c r="P449">
        <v>2021</v>
      </c>
    </row>
    <row r="450" spans="1:16" x14ac:dyDescent="0.2">
      <c r="A450" s="2" t="s">
        <v>150</v>
      </c>
      <c r="B450" s="2" t="s">
        <v>488</v>
      </c>
      <c r="C450" s="2" t="s">
        <v>160</v>
      </c>
      <c r="D450" s="2" t="s">
        <v>159</v>
      </c>
      <c r="E450" s="2" t="s">
        <v>163</v>
      </c>
      <c r="F450" s="2" t="str">
        <f t="shared" ref="F450:F513" si="7">_xlfn.CONCAT(A450," ",E450)</f>
        <v>TAG005101 FAU Master Account Set: Budget Pool - Expense</v>
      </c>
      <c r="G450" s="55">
        <v>5000</v>
      </c>
      <c r="H450" s="55">
        <v>0</v>
      </c>
      <c r="I450" s="55">
        <v>5000</v>
      </c>
      <c r="J450" s="4">
        <v>0</v>
      </c>
      <c r="K450" s="4">
        <v>0</v>
      </c>
      <c r="L450" s="5">
        <v>0</v>
      </c>
      <c r="M450" s="55">
        <v>0</v>
      </c>
      <c r="N450" s="4">
        <v>5000</v>
      </c>
      <c r="O450" s="3">
        <v>1</v>
      </c>
      <c r="P450">
        <v>2021</v>
      </c>
    </row>
    <row r="451" spans="1:16" x14ac:dyDescent="0.2">
      <c r="A451" s="2" t="s">
        <v>150</v>
      </c>
      <c r="B451" s="2" t="s">
        <v>488</v>
      </c>
      <c r="C451" s="2" t="s">
        <v>160</v>
      </c>
      <c r="D451" s="2" t="s">
        <v>159</v>
      </c>
      <c r="E451" s="2" t="s">
        <v>162</v>
      </c>
      <c r="F451" s="2" t="str">
        <f t="shared" si="7"/>
        <v>TAG005101 FAU Master Account Set: Budget Pool - INTRA-Fund Transfers Out</v>
      </c>
      <c r="G451" s="55">
        <v>140</v>
      </c>
      <c r="H451" s="55">
        <v>0</v>
      </c>
      <c r="I451" s="55">
        <v>140</v>
      </c>
      <c r="J451" s="4">
        <v>0</v>
      </c>
      <c r="K451" s="4">
        <v>0</v>
      </c>
      <c r="L451" s="5">
        <v>0</v>
      </c>
      <c r="M451" s="55">
        <v>0</v>
      </c>
      <c r="N451" s="4">
        <v>140</v>
      </c>
      <c r="O451" s="3">
        <v>1</v>
      </c>
      <c r="P451">
        <v>2021</v>
      </c>
    </row>
    <row r="452" spans="1:16" x14ac:dyDescent="0.2">
      <c r="A452" s="2" t="s">
        <v>139</v>
      </c>
      <c r="B452" s="2" t="s">
        <v>140</v>
      </c>
      <c r="C452" s="2" t="s">
        <v>160</v>
      </c>
      <c r="D452" s="2" t="s">
        <v>159</v>
      </c>
      <c r="E452" s="2" t="s">
        <v>163</v>
      </c>
      <c r="F452" s="2" t="str">
        <f t="shared" si="7"/>
        <v>TAG006850 FAU Master Account Set: Budget Pool - Expense</v>
      </c>
      <c r="G452" s="55">
        <v>69733</v>
      </c>
      <c r="H452" s="55">
        <v>26264.6</v>
      </c>
      <c r="I452" s="55">
        <v>95997.6</v>
      </c>
      <c r="J452" s="4">
        <v>95997.6</v>
      </c>
      <c r="K452" s="4">
        <v>0</v>
      </c>
      <c r="L452" s="5">
        <v>0</v>
      </c>
      <c r="M452" s="55">
        <v>95997.6</v>
      </c>
      <c r="N452" s="4">
        <v>0</v>
      </c>
      <c r="O452" s="3">
        <v>0</v>
      </c>
      <c r="P452">
        <v>2021</v>
      </c>
    </row>
    <row r="453" spans="1:16" x14ac:dyDescent="0.2">
      <c r="A453" s="2" t="s">
        <v>139</v>
      </c>
      <c r="B453" s="2" t="s">
        <v>140</v>
      </c>
      <c r="C453" s="2" t="s">
        <v>160</v>
      </c>
      <c r="D453" s="2" t="s">
        <v>159</v>
      </c>
      <c r="E453" s="2" t="s">
        <v>162</v>
      </c>
      <c r="F453" s="2" t="str">
        <f t="shared" si="7"/>
        <v>TAG006850 FAU Master Account Set: Budget Pool - INTRA-Fund Transfers Out</v>
      </c>
      <c r="G453" s="55">
        <v>1952.52</v>
      </c>
      <c r="H453" s="55">
        <v>735.4</v>
      </c>
      <c r="I453" s="55">
        <v>2687.92</v>
      </c>
      <c r="J453" s="4">
        <v>2687.94</v>
      </c>
      <c r="K453" s="4">
        <v>0</v>
      </c>
      <c r="L453" s="5">
        <v>0</v>
      </c>
      <c r="M453" s="55">
        <v>2687.94</v>
      </c>
      <c r="N453" s="4">
        <v>-0.02</v>
      </c>
      <c r="O453" s="3">
        <v>-6.9999999999999999E-6</v>
      </c>
      <c r="P453">
        <v>2021</v>
      </c>
    </row>
    <row r="454" spans="1:16" x14ac:dyDescent="0.2">
      <c r="A454" s="69" t="s">
        <v>34</v>
      </c>
      <c r="B454" s="69" t="s">
        <v>562</v>
      </c>
      <c r="C454" s="69" t="s">
        <v>160</v>
      </c>
      <c r="D454" s="69" t="s">
        <v>159</v>
      </c>
      <c r="E454" s="69" t="s">
        <v>163</v>
      </c>
      <c r="F454" s="69" t="str">
        <f t="shared" si="7"/>
        <v>TAG000493 FAU Master Account Set: Budget Pool - Expense</v>
      </c>
      <c r="G454" s="66">
        <v>11550</v>
      </c>
      <c r="H454" s="66">
        <v>0</v>
      </c>
      <c r="I454" s="66">
        <v>11550</v>
      </c>
      <c r="J454" s="66">
        <v>11437.97</v>
      </c>
      <c r="K454" s="66">
        <v>0</v>
      </c>
      <c r="L454" s="67">
        <v>0</v>
      </c>
      <c r="M454" s="66">
        <v>11437.97</v>
      </c>
      <c r="N454" s="66">
        <v>112.03</v>
      </c>
      <c r="O454" s="68">
        <v>9.7000000000000003E-3</v>
      </c>
      <c r="P454" s="70">
        <v>2023</v>
      </c>
    </row>
    <row r="455" spans="1:16" x14ac:dyDescent="0.2">
      <c r="A455" s="69" t="s">
        <v>34</v>
      </c>
      <c r="B455" s="69" t="s">
        <v>562</v>
      </c>
      <c r="C455" s="69" t="s">
        <v>160</v>
      </c>
      <c r="D455" s="69" t="s">
        <v>159</v>
      </c>
      <c r="E455" s="69" t="s">
        <v>162</v>
      </c>
      <c r="F455" s="69" t="str">
        <f t="shared" ref="F455:F518" si="8">_xlfn.CONCAT(A455," ",E455)</f>
        <v>TAG000493 FAU Master Account Set: Budget Pool - INTRA-Fund Transfers Out</v>
      </c>
      <c r="G455" s="66">
        <v>6975.37</v>
      </c>
      <c r="H455" s="66">
        <v>0</v>
      </c>
      <c r="I455" s="66">
        <v>6975.37</v>
      </c>
      <c r="J455" s="66">
        <v>11707.23</v>
      </c>
      <c r="K455" s="66">
        <v>0</v>
      </c>
      <c r="L455" s="67">
        <v>0</v>
      </c>
      <c r="M455" s="66">
        <v>11707.23</v>
      </c>
      <c r="N455" s="66">
        <v>-4731.8599999999997</v>
      </c>
      <c r="O455" s="68">
        <v>-0.67836700000000005</v>
      </c>
      <c r="P455" s="70">
        <v>2023</v>
      </c>
    </row>
    <row r="456" spans="1:16" x14ac:dyDescent="0.2">
      <c r="A456" s="69" t="s">
        <v>34</v>
      </c>
      <c r="B456" s="69" t="s">
        <v>562</v>
      </c>
      <c r="C456" s="69" t="s">
        <v>160</v>
      </c>
      <c r="D456" s="69" t="s">
        <v>159</v>
      </c>
      <c r="E456" s="69" t="s">
        <v>158</v>
      </c>
      <c r="F456" s="69" t="str">
        <f t="shared" si="8"/>
        <v>TAG000493 FAU Master Account Set: Budget Pool - OPS</v>
      </c>
      <c r="G456" s="66">
        <v>63008</v>
      </c>
      <c r="H456" s="66">
        <v>0</v>
      </c>
      <c r="I456" s="66">
        <v>63008</v>
      </c>
      <c r="J456" s="66">
        <v>54084</v>
      </c>
      <c r="K456" s="66">
        <v>0</v>
      </c>
      <c r="L456" s="67">
        <v>0</v>
      </c>
      <c r="M456" s="66">
        <v>54084</v>
      </c>
      <c r="N456" s="66">
        <v>8924</v>
      </c>
      <c r="O456" s="68">
        <v>0.14163300000000001</v>
      </c>
      <c r="P456" s="70">
        <v>2023</v>
      </c>
    </row>
    <row r="457" spans="1:16" x14ac:dyDescent="0.2">
      <c r="A457" s="69" t="s">
        <v>34</v>
      </c>
      <c r="B457" s="69" t="s">
        <v>562</v>
      </c>
      <c r="C457" s="69" t="s">
        <v>160</v>
      </c>
      <c r="D457" s="69" t="s">
        <v>159</v>
      </c>
      <c r="E457" s="69" t="s">
        <v>167</v>
      </c>
      <c r="F457" s="69" t="str">
        <f t="shared" si="8"/>
        <v>TAG000493 FAU Master Account Set: Budget Pool - Salaries &amp; Benefits (AMP, SP, Faculty)</v>
      </c>
      <c r="G457" s="66">
        <v>138848.12</v>
      </c>
      <c r="H457" s="66">
        <v>0</v>
      </c>
      <c r="I457" s="66">
        <v>138848.12</v>
      </c>
      <c r="J457" s="66">
        <v>120592.93</v>
      </c>
      <c r="K457" s="66">
        <v>0</v>
      </c>
      <c r="L457" s="67">
        <v>0</v>
      </c>
      <c r="M457" s="66">
        <v>120592.93</v>
      </c>
      <c r="N457" s="66">
        <v>18255.189999999999</v>
      </c>
      <c r="O457" s="68">
        <v>0.13147600000000001</v>
      </c>
      <c r="P457" s="70">
        <v>2023</v>
      </c>
    </row>
    <row r="458" spans="1:16" x14ac:dyDescent="0.2">
      <c r="A458" s="69" t="s">
        <v>151</v>
      </c>
      <c r="B458" s="69" t="s">
        <v>561</v>
      </c>
      <c r="C458" s="69" t="s">
        <v>834</v>
      </c>
      <c r="D458" s="69" t="s">
        <v>159</v>
      </c>
      <c r="E458" s="69" t="s">
        <v>163</v>
      </c>
      <c r="F458" s="69" t="str">
        <f t="shared" si="8"/>
        <v>TAG001230 FAU Master Account Set: Budget Pool - Expense</v>
      </c>
      <c r="G458" s="66">
        <v>0</v>
      </c>
      <c r="H458" s="66">
        <v>52677.56</v>
      </c>
      <c r="I458" s="66">
        <v>52677.56</v>
      </c>
      <c r="J458" s="66">
        <v>52677.56</v>
      </c>
      <c r="K458" s="66">
        <v>0</v>
      </c>
      <c r="L458" s="67">
        <v>0</v>
      </c>
      <c r="M458" s="66">
        <v>52677.56</v>
      </c>
      <c r="N458" s="66">
        <v>0</v>
      </c>
      <c r="O458" s="68">
        <v>0</v>
      </c>
      <c r="P458" s="70">
        <v>2023</v>
      </c>
    </row>
    <row r="459" spans="1:16" x14ac:dyDescent="0.2">
      <c r="A459" s="69" t="s">
        <v>151</v>
      </c>
      <c r="B459" s="69" t="s">
        <v>561</v>
      </c>
      <c r="C459" s="69" t="s">
        <v>160</v>
      </c>
      <c r="D459" s="69" t="s">
        <v>159</v>
      </c>
      <c r="E459" s="69" t="s">
        <v>163</v>
      </c>
      <c r="F459" s="69" t="str">
        <f t="shared" si="8"/>
        <v>TAG001230 FAU Master Account Set: Budget Pool - Expense</v>
      </c>
      <c r="G459" s="66">
        <v>40000</v>
      </c>
      <c r="H459" s="66">
        <v>-32677.56</v>
      </c>
      <c r="I459" s="66">
        <v>7322.44</v>
      </c>
      <c r="J459" s="66">
        <v>25</v>
      </c>
      <c r="K459" s="66">
        <v>0</v>
      </c>
      <c r="L459" s="67">
        <v>0</v>
      </c>
      <c r="M459" s="66">
        <v>25</v>
      </c>
      <c r="N459" s="66">
        <v>7297.44</v>
      </c>
      <c r="O459" s="68">
        <v>0.99658599999999997</v>
      </c>
      <c r="P459" s="70">
        <v>2023</v>
      </c>
    </row>
    <row r="460" spans="1:16" x14ac:dyDescent="0.2">
      <c r="A460" s="69" t="s">
        <v>151</v>
      </c>
      <c r="B460" s="69" t="s">
        <v>561</v>
      </c>
      <c r="C460" s="69" t="s">
        <v>160</v>
      </c>
      <c r="D460" s="69" t="s">
        <v>159</v>
      </c>
      <c r="E460" s="69" t="s">
        <v>162</v>
      </c>
      <c r="F460" s="69" t="str">
        <f t="shared" si="8"/>
        <v>TAG001230 FAU Master Account Set: Budget Pool - INTRA-Fund Transfers Out</v>
      </c>
      <c r="G460" s="66">
        <v>1120</v>
      </c>
      <c r="H460" s="66">
        <v>136.19</v>
      </c>
      <c r="I460" s="66">
        <v>1256.19</v>
      </c>
      <c r="J460" s="66">
        <v>1475.67</v>
      </c>
      <c r="K460" s="66">
        <v>0</v>
      </c>
      <c r="L460" s="67">
        <v>0</v>
      </c>
      <c r="M460" s="66">
        <v>1475.67</v>
      </c>
      <c r="N460" s="66">
        <v>-219.48</v>
      </c>
      <c r="O460" s="68">
        <v>-0.17471900000000001</v>
      </c>
      <c r="P460" s="70">
        <v>2023</v>
      </c>
    </row>
    <row r="461" spans="1:16" x14ac:dyDescent="0.2">
      <c r="A461" s="69" t="s">
        <v>152</v>
      </c>
      <c r="B461" s="69" t="s">
        <v>560</v>
      </c>
      <c r="C461" s="69" t="s">
        <v>835</v>
      </c>
      <c r="D461" s="69" t="s">
        <v>159</v>
      </c>
      <c r="E461" s="69" t="s">
        <v>163</v>
      </c>
      <c r="F461" s="69" t="str">
        <f t="shared" si="8"/>
        <v>TAG001231 FAU Master Account Set: Budget Pool - Expense</v>
      </c>
      <c r="G461" s="66">
        <v>0</v>
      </c>
      <c r="H461" s="66">
        <v>7928.8</v>
      </c>
      <c r="I461" s="66">
        <v>7928.8</v>
      </c>
      <c r="J461" s="66">
        <v>7474.95</v>
      </c>
      <c r="K461" s="66">
        <v>0</v>
      </c>
      <c r="L461" s="67">
        <v>0</v>
      </c>
      <c r="M461" s="66">
        <v>7474.95</v>
      </c>
      <c r="N461" s="66">
        <v>453.85</v>
      </c>
      <c r="O461" s="68">
        <v>5.7241E-2</v>
      </c>
      <c r="P461" s="70">
        <v>2023</v>
      </c>
    </row>
    <row r="462" spans="1:16" x14ac:dyDescent="0.2">
      <c r="A462" s="69" t="s">
        <v>152</v>
      </c>
      <c r="B462" s="69" t="s">
        <v>560</v>
      </c>
      <c r="C462" s="69" t="s">
        <v>160</v>
      </c>
      <c r="D462" s="69" t="s">
        <v>159</v>
      </c>
      <c r="E462" s="69" t="s">
        <v>163</v>
      </c>
      <c r="F462" s="69" t="str">
        <f t="shared" si="8"/>
        <v>TAG001231 FAU Master Account Set: Budget Pool - Expense</v>
      </c>
      <c r="G462" s="66">
        <v>145200</v>
      </c>
      <c r="H462" s="66">
        <v>-7928.8</v>
      </c>
      <c r="I462" s="66">
        <v>137271.20000000001</v>
      </c>
      <c r="J462" s="66">
        <v>57443.42</v>
      </c>
      <c r="K462" s="66">
        <v>0</v>
      </c>
      <c r="L462" s="67">
        <v>0</v>
      </c>
      <c r="M462" s="66">
        <v>57443.42</v>
      </c>
      <c r="N462" s="66">
        <v>79827.78</v>
      </c>
      <c r="O462" s="68">
        <v>0.58153299999999997</v>
      </c>
      <c r="P462" s="70">
        <v>2023</v>
      </c>
    </row>
    <row r="463" spans="1:16" x14ac:dyDescent="0.2">
      <c r="A463" s="69" t="s">
        <v>152</v>
      </c>
      <c r="B463" s="69" t="s">
        <v>560</v>
      </c>
      <c r="C463" s="69" t="s">
        <v>160</v>
      </c>
      <c r="D463" s="69" t="s">
        <v>159</v>
      </c>
      <c r="E463" s="69" t="s">
        <v>162</v>
      </c>
      <c r="F463" s="69" t="str">
        <f t="shared" si="8"/>
        <v>TAG001231 FAU Master Account Set: Budget Pool - INTRA-Fund Transfers Out</v>
      </c>
      <c r="G463" s="66">
        <v>4065.6</v>
      </c>
      <c r="H463" s="66">
        <v>0</v>
      </c>
      <c r="I463" s="66">
        <v>4065.6</v>
      </c>
      <c r="J463" s="66">
        <v>1817.7</v>
      </c>
      <c r="K463" s="66">
        <v>0</v>
      </c>
      <c r="L463" s="67">
        <v>0</v>
      </c>
      <c r="M463" s="66">
        <v>1817.7</v>
      </c>
      <c r="N463" s="66">
        <v>2247.9</v>
      </c>
      <c r="O463" s="68">
        <v>0.55290700000000004</v>
      </c>
      <c r="P463" s="70">
        <v>2023</v>
      </c>
    </row>
    <row r="464" spans="1:16" x14ac:dyDescent="0.2">
      <c r="A464" s="69" t="s">
        <v>153</v>
      </c>
      <c r="B464" s="69" t="s">
        <v>154</v>
      </c>
      <c r="C464" s="69" t="s">
        <v>160</v>
      </c>
      <c r="D464" s="69" t="s">
        <v>159</v>
      </c>
      <c r="E464" s="69" t="s">
        <v>162</v>
      </c>
      <c r="F464" s="69" t="str">
        <f t="shared" si="8"/>
        <v>TAG001284 FAU Master Account Set: Budget Pool - INTRA-Fund Transfers Out</v>
      </c>
      <c r="G464" s="66">
        <v>0</v>
      </c>
      <c r="H464" s="66">
        <v>0</v>
      </c>
      <c r="I464" s="66">
        <v>0</v>
      </c>
      <c r="J464" s="66">
        <v>7.0000000000000007E-2</v>
      </c>
      <c r="K464" s="66">
        <v>0</v>
      </c>
      <c r="L464" s="67">
        <v>0</v>
      </c>
      <c r="M464" s="66">
        <v>7.0000000000000007E-2</v>
      </c>
      <c r="N464" s="66">
        <v>-7.0000000000000007E-2</v>
      </c>
      <c r="O464" s="68">
        <v>0</v>
      </c>
      <c r="P464" s="70">
        <v>2023</v>
      </c>
    </row>
    <row r="465" spans="1:16" x14ac:dyDescent="0.2">
      <c r="A465" s="69" t="s">
        <v>153</v>
      </c>
      <c r="B465" s="69" t="s">
        <v>154</v>
      </c>
      <c r="C465" s="69" t="s">
        <v>160</v>
      </c>
      <c r="D465" s="69" t="s">
        <v>159</v>
      </c>
      <c r="E465" s="69" t="s">
        <v>158</v>
      </c>
      <c r="F465" s="69" t="str">
        <f t="shared" si="8"/>
        <v>TAG001284 FAU Master Account Set: Budget Pool - OPS</v>
      </c>
      <c r="G465" s="66">
        <v>0</v>
      </c>
      <c r="H465" s="66">
        <v>0</v>
      </c>
      <c r="I465" s="66">
        <v>0</v>
      </c>
      <c r="J465" s="66">
        <v>2.57</v>
      </c>
      <c r="K465" s="66">
        <v>0</v>
      </c>
      <c r="L465" s="67">
        <v>0</v>
      </c>
      <c r="M465" s="66">
        <v>2.57</v>
      </c>
      <c r="N465" s="66">
        <v>-2.57</v>
      </c>
      <c r="O465" s="68">
        <v>0</v>
      </c>
      <c r="P465" s="70">
        <v>2023</v>
      </c>
    </row>
    <row r="466" spans="1:16" x14ac:dyDescent="0.2">
      <c r="A466" s="69" t="s">
        <v>141</v>
      </c>
      <c r="B466" s="69" t="s">
        <v>505</v>
      </c>
      <c r="C466" s="69" t="s">
        <v>160</v>
      </c>
      <c r="D466" s="69" t="s">
        <v>159</v>
      </c>
      <c r="E466" s="69" t="s">
        <v>163</v>
      </c>
      <c r="F466" s="69" t="str">
        <f t="shared" si="8"/>
        <v>TAG001285 FAU Master Account Set: Budget Pool - Expense</v>
      </c>
      <c r="G466" s="66">
        <v>0</v>
      </c>
      <c r="H466" s="66">
        <v>3000</v>
      </c>
      <c r="I466" s="66">
        <v>3000</v>
      </c>
      <c r="J466" s="66">
        <v>2254</v>
      </c>
      <c r="K466" s="66">
        <v>0</v>
      </c>
      <c r="L466" s="67">
        <v>0</v>
      </c>
      <c r="M466" s="66">
        <v>2254</v>
      </c>
      <c r="N466" s="66">
        <v>746</v>
      </c>
      <c r="O466" s="68">
        <v>0.248667</v>
      </c>
      <c r="P466" s="70">
        <v>2023</v>
      </c>
    </row>
    <row r="467" spans="1:16" x14ac:dyDescent="0.2">
      <c r="A467" s="69" t="s">
        <v>141</v>
      </c>
      <c r="B467" s="69" t="s">
        <v>505</v>
      </c>
      <c r="C467" s="69" t="s">
        <v>160</v>
      </c>
      <c r="D467" s="69" t="s">
        <v>159</v>
      </c>
      <c r="E467" s="69" t="s">
        <v>162</v>
      </c>
      <c r="F467" s="69" t="str">
        <f t="shared" si="8"/>
        <v>TAG001285 FAU Master Account Set: Budget Pool - INTRA-Fund Transfers Out</v>
      </c>
      <c r="G467" s="66">
        <v>147.84</v>
      </c>
      <c r="H467" s="66">
        <v>84</v>
      </c>
      <c r="I467" s="66">
        <v>231.84</v>
      </c>
      <c r="J467" s="66">
        <v>163.07</v>
      </c>
      <c r="K467" s="66">
        <v>0</v>
      </c>
      <c r="L467" s="67">
        <v>0</v>
      </c>
      <c r="M467" s="66">
        <v>163.07</v>
      </c>
      <c r="N467" s="66">
        <v>68.77</v>
      </c>
      <c r="O467" s="68">
        <v>0.29662699999999997</v>
      </c>
      <c r="P467" s="70">
        <v>2023</v>
      </c>
    </row>
    <row r="468" spans="1:16" x14ac:dyDescent="0.2">
      <c r="A468" s="69" t="s">
        <v>141</v>
      </c>
      <c r="B468" s="69" t="s">
        <v>505</v>
      </c>
      <c r="C468" s="69" t="s">
        <v>160</v>
      </c>
      <c r="D468" s="69" t="s">
        <v>159</v>
      </c>
      <c r="E468" s="69" t="s">
        <v>158</v>
      </c>
      <c r="F468" s="69" t="str">
        <f t="shared" si="8"/>
        <v>TAG001285 FAU Master Account Set: Budget Pool - OPS</v>
      </c>
      <c r="G468" s="66">
        <v>5280</v>
      </c>
      <c r="H468" s="66">
        <v>0</v>
      </c>
      <c r="I468" s="66">
        <v>5280</v>
      </c>
      <c r="J468" s="66">
        <v>3570</v>
      </c>
      <c r="K468" s="66">
        <v>0</v>
      </c>
      <c r="L468" s="67">
        <v>0</v>
      </c>
      <c r="M468" s="66">
        <v>3570</v>
      </c>
      <c r="N468" s="66">
        <v>1710</v>
      </c>
      <c r="O468" s="68">
        <v>0.32386399999999999</v>
      </c>
      <c r="P468" s="70">
        <v>2023</v>
      </c>
    </row>
    <row r="469" spans="1:16" x14ac:dyDescent="0.2">
      <c r="A469" s="69" t="s">
        <v>142</v>
      </c>
      <c r="B469" s="69" t="s">
        <v>559</v>
      </c>
      <c r="C469" s="69" t="s">
        <v>160</v>
      </c>
      <c r="D469" s="69" t="s">
        <v>159</v>
      </c>
      <c r="E469" s="69" t="s">
        <v>163</v>
      </c>
      <c r="F469" s="69" t="str">
        <f t="shared" si="8"/>
        <v>TAG001286 FAU Master Account Set: Budget Pool - Expense</v>
      </c>
      <c r="G469" s="66">
        <v>10000</v>
      </c>
      <c r="H469" s="66">
        <v>-6000</v>
      </c>
      <c r="I469" s="66">
        <v>4000</v>
      </c>
      <c r="J469" s="66">
        <v>4000</v>
      </c>
      <c r="K469" s="66">
        <v>0</v>
      </c>
      <c r="L469" s="67">
        <v>0</v>
      </c>
      <c r="M469" s="66">
        <v>4000</v>
      </c>
      <c r="N469" s="66">
        <v>0</v>
      </c>
      <c r="O469" s="68">
        <v>0</v>
      </c>
      <c r="P469" s="70">
        <v>2023</v>
      </c>
    </row>
    <row r="470" spans="1:16" x14ac:dyDescent="0.2">
      <c r="A470" s="69" t="s">
        <v>142</v>
      </c>
      <c r="B470" s="69" t="s">
        <v>559</v>
      </c>
      <c r="C470" s="69" t="s">
        <v>160</v>
      </c>
      <c r="D470" s="69" t="s">
        <v>159</v>
      </c>
      <c r="E470" s="69" t="s">
        <v>162</v>
      </c>
      <c r="F470" s="69" t="str">
        <f t="shared" si="8"/>
        <v>TAG001286 FAU Master Account Set: Budget Pool - INTRA-Fund Transfers Out</v>
      </c>
      <c r="G470" s="66">
        <v>280</v>
      </c>
      <c r="H470" s="66">
        <v>-168</v>
      </c>
      <c r="I470" s="66">
        <v>112</v>
      </c>
      <c r="J470" s="66">
        <v>112</v>
      </c>
      <c r="K470" s="66">
        <v>0</v>
      </c>
      <c r="L470" s="67">
        <v>0</v>
      </c>
      <c r="M470" s="66">
        <v>112</v>
      </c>
      <c r="N470" s="66">
        <v>0</v>
      </c>
      <c r="O470" s="68">
        <v>0</v>
      </c>
      <c r="P470" s="70">
        <v>2023</v>
      </c>
    </row>
    <row r="471" spans="1:16" x14ac:dyDescent="0.2">
      <c r="A471" s="69" t="s">
        <v>144</v>
      </c>
      <c r="B471" s="69" t="s">
        <v>558</v>
      </c>
      <c r="C471" s="69" t="s">
        <v>160</v>
      </c>
      <c r="D471" s="69" t="s">
        <v>159</v>
      </c>
      <c r="E471" s="69" t="s">
        <v>163</v>
      </c>
      <c r="F471" s="69" t="str">
        <f t="shared" si="8"/>
        <v>TAG001288 FAU Master Account Set: Budget Pool - Expense</v>
      </c>
      <c r="G471" s="66">
        <v>1000</v>
      </c>
      <c r="H471" s="66">
        <v>3000</v>
      </c>
      <c r="I471" s="66">
        <v>4000</v>
      </c>
      <c r="J471" s="66">
        <v>4011.59</v>
      </c>
      <c r="K471" s="66">
        <v>0</v>
      </c>
      <c r="L471" s="67">
        <v>0</v>
      </c>
      <c r="M471" s="66">
        <v>4011.59</v>
      </c>
      <c r="N471" s="66">
        <v>-11.59</v>
      </c>
      <c r="O471" s="68">
        <v>-2.898E-3</v>
      </c>
      <c r="P471" s="70">
        <v>2023</v>
      </c>
    </row>
    <row r="472" spans="1:16" x14ac:dyDescent="0.2">
      <c r="A472" s="69" t="s">
        <v>144</v>
      </c>
      <c r="B472" s="69" t="s">
        <v>558</v>
      </c>
      <c r="C472" s="69" t="s">
        <v>160</v>
      </c>
      <c r="D472" s="69" t="s">
        <v>159</v>
      </c>
      <c r="E472" s="69" t="s">
        <v>162</v>
      </c>
      <c r="F472" s="69" t="str">
        <f t="shared" si="8"/>
        <v>TAG001288 FAU Master Account Set: Budget Pool - INTRA-Fund Transfers Out</v>
      </c>
      <c r="G472" s="66">
        <v>28</v>
      </c>
      <c r="H472" s="66">
        <v>84</v>
      </c>
      <c r="I472" s="66">
        <v>112</v>
      </c>
      <c r="J472" s="66">
        <v>112.32</v>
      </c>
      <c r="K472" s="66">
        <v>0</v>
      </c>
      <c r="L472" s="67">
        <v>0</v>
      </c>
      <c r="M472" s="66">
        <v>112.32</v>
      </c>
      <c r="N472" s="66">
        <v>-0.32</v>
      </c>
      <c r="O472" s="68">
        <v>-2.8570000000000002E-3</v>
      </c>
      <c r="P472" s="70">
        <v>2023</v>
      </c>
    </row>
    <row r="473" spans="1:16" x14ac:dyDescent="0.2">
      <c r="A473" s="69" t="s">
        <v>145</v>
      </c>
      <c r="B473" s="69" t="s">
        <v>511</v>
      </c>
      <c r="C473" s="69" t="s">
        <v>160</v>
      </c>
      <c r="D473" s="69" t="s">
        <v>159</v>
      </c>
      <c r="E473" s="69" t="s">
        <v>163</v>
      </c>
      <c r="F473" s="69" t="str">
        <f t="shared" si="8"/>
        <v>TAG001289 FAU Master Account Set: Budget Pool - Expense</v>
      </c>
      <c r="G473" s="66">
        <v>0</v>
      </c>
      <c r="H473" s="66">
        <v>0</v>
      </c>
      <c r="I473" s="66">
        <v>0</v>
      </c>
      <c r="J473" s="66">
        <v>321.72000000000003</v>
      </c>
      <c r="K473" s="66">
        <v>0</v>
      </c>
      <c r="L473" s="67">
        <v>0</v>
      </c>
      <c r="M473" s="66">
        <v>321.72000000000003</v>
      </c>
      <c r="N473" s="66">
        <v>-321.72000000000003</v>
      </c>
      <c r="O473" s="68">
        <v>0</v>
      </c>
      <c r="P473" s="70">
        <v>2023</v>
      </c>
    </row>
    <row r="474" spans="1:16" x14ac:dyDescent="0.2">
      <c r="A474" s="69" t="s">
        <v>145</v>
      </c>
      <c r="B474" s="69" t="s">
        <v>511</v>
      </c>
      <c r="C474" s="69" t="s">
        <v>160</v>
      </c>
      <c r="D474" s="69" t="s">
        <v>159</v>
      </c>
      <c r="E474" s="69" t="s">
        <v>162</v>
      </c>
      <c r="F474" s="69" t="str">
        <f t="shared" si="8"/>
        <v>TAG001289 FAU Master Account Set: Budget Pool - INTRA-Fund Transfers Out</v>
      </c>
      <c r="G474" s="66">
        <v>0</v>
      </c>
      <c r="H474" s="66">
        <v>0</v>
      </c>
      <c r="I474" s="66">
        <v>0</v>
      </c>
      <c r="J474" s="66">
        <v>9.01</v>
      </c>
      <c r="K474" s="66">
        <v>0</v>
      </c>
      <c r="L474" s="67">
        <v>0</v>
      </c>
      <c r="M474" s="66">
        <v>9.01</v>
      </c>
      <c r="N474" s="66">
        <v>-9.01</v>
      </c>
      <c r="O474" s="68">
        <v>0</v>
      </c>
      <c r="P474" s="70">
        <v>2023</v>
      </c>
    </row>
    <row r="475" spans="1:16" x14ac:dyDescent="0.2">
      <c r="A475" s="69" t="s">
        <v>147</v>
      </c>
      <c r="B475" s="69" t="s">
        <v>556</v>
      </c>
      <c r="C475" s="69" t="s">
        <v>160</v>
      </c>
      <c r="D475" s="69" t="s">
        <v>159</v>
      </c>
      <c r="E475" s="69" t="s">
        <v>163</v>
      </c>
      <c r="F475" s="69" t="str">
        <f t="shared" si="8"/>
        <v>TAG001291 FAU Master Account Set: Budget Pool - Expense</v>
      </c>
      <c r="G475" s="66">
        <v>100000</v>
      </c>
      <c r="H475" s="66">
        <v>-10093.82</v>
      </c>
      <c r="I475" s="66">
        <v>89906.18</v>
      </c>
      <c r="J475" s="66">
        <v>72243.320000000007</v>
      </c>
      <c r="K475" s="66">
        <v>0</v>
      </c>
      <c r="L475" s="67">
        <v>0</v>
      </c>
      <c r="M475" s="66">
        <v>72243.320000000007</v>
      </c>
      <c r="N475" s="66">
        <v>17662.86</v>
      </c>
      <c r="O475" s="68">
        <v>0.19645899999999999</v>
      </c>
      <c r="P475" s="70">
        <v>2023</v>
      </c>
    </row>
    <row r="476" spans="1:16" x14ac:dyDescent="0.2">
      <c r="A476" s="69" t="s">
        <v>147</v>
      </c>
      <c r="B476" s="69" t="s">
        <v>556</v>
      </c>
      <c r="C476" s="69" t="s">
        <v>160</v>
      </c>
      <c r="D476" s="69" t="s">
        <v>159</v>
      </c>
      <c r="E476" s="69" t="s">
        <v>162</v>
      </c>
      <c r="F476" s="69" t="str">
        <f t="shared" si="8"/>
        <v>TAG001291 FAU Master Account Set: Budget Pool - INTRA-Fund Transfers Out</v>
      </c>
      <c r="G476" s="66">
        <v>2800</v>
      </c>
      <c r="H476" s="66">
        <v>0</v>
      </c>
      <c r="I476" s="66">
        <v>2800</v>
      </c>
      <c r="J476" s="66">
        <v>2025.46</v>
      </c>
      <c r="K476" s="66">
        <v>0</v>
      </c>
      <c r="L476" s="67">
        <v>0</v>
      </c>
      <c r="M476" s="66">
        <v>2025.46</v>
      </c>
      <c r="N476" s="66">
        <v>774.54</v>
      </c>
      <c r="O476" s="68">
        <v>0.27662100000000001</v>
      </c>
      <c r="P476" s="70">
        <v>2023</v>
      </c>
    </row>
    <row r="477" spans="1:16" x14ac:dyDescent="0.2">
      <c r="A477" s="69" t="s">
        <v>147</v>
      </c>
      <c r="B477" s="69" t="s">
        <v>556</v>
      </c>
      <c r="C477" s="69" t="s">
        <v>160</v>
      </c>
      <c r="D477" s="69" t="s">
        <v>159</v>
      </c>
      <c r="E477" s="69" t="s">
        <v>158</v>
      </c>
      <c r="F477" s="69" t="str">
        <f t="shared" si="8"/>
        <v>TAG001291 FAU Master Account Set: Budget Pool - OPS</v>
      </c>
      <c r="G477" s="66">
        <v>0</v>
      </c>
      <c r="H477" s="66">
        <v>93.82</v>
      </c>
      <c r="I477" s="66">
        <v>93.82</v>
      </c>
      <c r="J477" s="66">
        <v>93.82</v>
      </c>
      <c r="K477" s="66">
        <v>0</v>
      </c>
      <c r="L477" s="67">
        <v>0</v>
      </c>
      <c r="M477" s="66">
        <v>93.82</v>
      </c>
      <c r="N477" s="66">
        <v>0</v>
      </c>
      <c r="O477" s="68">
        <v>0</v>
      </c>
      <c r="P477" s="70">
        <v>2023</v>
      </c>
    </row>
    <row r="478" spans="1:16" x14ac:dyDescent="0.2">
      <c r="A478" s="69" t="s">
        <v>148</v>
      </c>
      <c r="B478" s="69" t="s">
        <v>555</v>
      </c>
      <c r="C478" s="69" t="s">
        <v>160</v>
      </c>
      <c r="D478" s="69" t="s">
        <v>159</v>
      </c>
      <c r="E478" s="69" t="s">
        <v>163</v>
      </c>
      <c r="F478" s="69" t="str">
        <f t="shared" si="8"/>
        <v>TAG001292 FAU Master Account Set: Budget Pool - Expense</v>
      </c>
      <c r="G478" s="66">
        <v>1600</v>
      </c>
      <c r="H478" s="66">
        <v>0</v>
      </c>
      <c r="I478" s="66">
        <v>1600</v>
      </c>
      <c r="J478" s="66">
        <v>0</v>
      </c>
      <c r="K478" s="66">
        <v>0</v>
      </c>
      <c r="L478" s="67">
        <v>0</v>
      </c>
      <c r="M478" s="66">
        <v>0</v>
      </c>
      <c r="N478" s="66">
        <v>1600</v>
      </c>
      <c r="O478" s="68">
        <v>1</v>
      </c>
      <c r="P478" s="70">
        <v>2023</v>
      </c>
    </row>
    <row r="479" spans="1:16" x14ac:dyDescent="0.2">
      <c r="A479" s="69" t="s">
        <v>148</v>
      </c>
      <c r="B479" s="69" t="s">
        <v>555</v>
      </c>
      <c r="C479" s="69" t="s">
        <v>160</v>
      </c>
      <c r="D479" s="69" t="s">
        <v>159</v>
      </c>
      <c r="E479" s="69" t="s">
        <v>162</v>
      </c>
      <c r="F479" s="69" t="str">
        <f t="shared" si="8"/>
        <v>TAG001292 FAU Master Account Set: Budget Pool - INTRA-Fund Transfers Out</v>
      </c>
      <c r="G479" s="66">
        <v>44.8</v>
      </c>
      <c r="H479" s="66">
        <v>0</v>
      </c>
      <c r="I479" s="66">
        <v>44.8</v>
      </c>
      <c r="J479" s="66">
        <v>0</v>
      </c>
      <c r="K479" s="66">
        <v>0</v>
      </c>
      <c r="L479" s="67">
        <v>0</v>
      </c>
      <c r="M479" s="66">
        <v>0</v>
      </c>
      <c r="N479" s="66">
        <v>44.8</v>
      </c>
      <c r="O479" s="68">
        <v>1</v>
      </c>
      <c r="P479" s="70">
        <v>2023</v>
      </c>
    </row>
    <row r="480" spans="1:16" x14ac:dyDescent="0.2">
      <c r="A480" s="69" t="s">
        <v>36</v>
      </c>
      <c r="B480" s="69" t="s">
        <v>554</v>
      </c>
      <c r="C480" s="69" t="s">
        <v>160</v>
      </c>
      <c r="D480" s="69" t="s">
        <v>159</v>
      </c>
      <c r="E480" s="69" t="s">
        <v>165</v>
      </c>
      <c r="F480" s="69" t="str">
        <f t="shared" si="8"/>
        <v>TAG001294 FAU Master Account Set: Budget Pool - INTER-Fund Transfers Out</v>
      </c>
      <c r="G480" s="66">
        <v>285784.53999999998</v>
      </c>
      <c r="H480" s="66">
        <v>0</v>
      </c>
      <c r="I480" s="66">
        <v>285784.53999999998</v>
      </c>
      <c r="J480" s="66">
        <v>285785</v>
      </c>
      <c r="K480" s="66">
        <v>0</v>
      </c>
      <c r="L480" s="67">
        <v>0</v>
      </c>
      <c r="M480" s="66">
        <v>285785</v>
      </c>
      <c r="N480" s="66">
        <v>-0.46</v>
      </c>
      <c r="O480" s="68">
        <v>-1.9999999999999999E-6</v>
      </c>
      <c r="P480" s="70">
        <v>2023</v>
      </c>
    </row>
    <row r="481" spans="1:16" x14ac:dyDescent="0.2">
      <c r="A481" s="69" t="s">
        <v>36</v>
      </c>
      <c r="B481" s="69" t="s">
        <v>554</v>
      </c>
      <c r="C481" s="69" t="s">
        <v>160</v>
      </c>
      <c r="D481" s="69" t="s">
        <v>159</v>
      </c>
      <c r="E481" s="69" t="s">
        <v>162</v>
      </c>
      <c r="F481" s="69" t="str">
        <f t="shared" si="8"/>
        <v>TAG001294 FAU Master Account Set: Budget Pool - INTRA-Fund Transfers Out</v>
      </c>
      <c r="G481" s="66">
        <v>10000</v>
      </c>
      <c r="H481" s="66">
        <v>0</v>
      </c>
      <c r="I481" s="66">
        <v>10000</v>
      </c>
      <c r="J481" s="66">
        <v>10000</v>
      </c>
      <c r="K481" s="66">
        <v>0</v>
      </c>
      <c r="L481" s="67">
        <v>0</v>
      </c>
      <c r="M481" s="66">
        <v>10000</v>
      </c>
      <c r="N481" s="66">
        <v>0</v>
      </c>
      <c r="O481" s="68">
        <v>0</v>
      </c>
      <c r="P481" s="70">
        <v>2023</v>
      </c>
    </row>
    <row r="482" spans="1:16" x14ac:dyDescent="0.2">
      <c r="A482" s="69" t="s">
        <v>37</v>
      </c>
      <c r="B482" s="69" t="s">
        <v>553</v>
      </c>
      <c r="C482" s="69" t="s">
        <v>160</v>
      </c>
      <c r="D482" s="69" t="s">
        <v>159</v>
      </c>
      <c r="E482" s="69" t="s">
        <v>165</v>
      </c>
      <c r="F482" s="69" t="str">
        <f t="shared" si="8"/>
        <v>TAG001295 FAU Master Account Set: Budget Pool - INTER-Fund Transfers Out</v>
      </c>
      <c r="G482" s="66">
        <v>193993</v>
      </c>
      <c r="H482" s="66">
        <v>0</v>
      </c>
      <c r="I482" s="66">
        <v>193993</v>
      </c>
      <c r="J482" s="66">
        <v>193993</v>
      </c>
      <c r="K482" s="66">
        <v>0</v>
      </c>
      <c r="L482" s="67">
        <v>0</v>
      </c>
      <c r="M482" s="66">
        <v>193993</v>
      </c>
      <c r="N482" s="66">
        <v>0</v>
      </c>
      <c r="O482" s="68">
        <v>0</v>
      </c>
      <c r="P482" s="70">
        <v>2023</v>
      </c>
    </row>
    <row r="483" spans="1:16" x14ac:dyDescent="0.2">
      <c r="A483" s="69" t="s">
        <v>37</v>
      </c>
      <c r="B483" s="69" t="s">
        <v>553</v>
      </c>
      <c r="C483" s="69" t="s">
        <v>160</v>
      </c>
      <c r="D483" s="69" t="s">
        <v>159</v>
      </c>
      <c r="E483" s="69" t="s">
        <v>162</v>
      </c>
      <c r="F483" s="69" t="str">
        <f t="shared" si="8"/>
        <v>TAG001295 FAU Master Account Set: Budget Pool - INTRA-Fund Transfers Out</v>
      </c>
      <c r="G483" s="66">
        <v>10000</v>
      </c>
      <c r="H483" s="66">
        <v>0</v>
      </c>
      <c r="I483" s="66">
        <v>10000</v>
      </c>
      <c r="J483" s="66">
        <v>10000</v>
      </c>
      <c r="K483" s="66">
        <v>0</v>
      </c>
      <c r="L483" s="67">
        <v>0</v>
      </c>
      <c r="M483" s="66">
        <v>10000</v>
      </c>
      <c r="N483" s="66">
        <v>0</v>
      </c>
      <c r="O483" s="68">
        <v>0</v>
      </c>
      <c r="P483" s="70">
        <v>2023</v>
      </c>
    </row>
    <row r="484" spans="1:16" x14ac:dyDescent="0.2">
      <c r="A484" s="69" t="s">
        <v>38</v>
      </c>
      <c r="B484" s="69" t="s">
        <v>552</v>
      </c>
      <c r="C484" s="69" t="s">
        <v>160</v>
      </c>
      <c r="D484" s="69" t="s">
        <v>159</v>
      </c>
      <c r="E484" s="69" t="s">
        <v>163</v>
      </c>
      <c r="F484" s="69" t="str">
        <f t="shared" si="8"/>
        <v>TAG001296 FAU Master Account Set: Budget Pool - Expense</v>
      </c>
      <c r="G484" s="66">
        <v>92685</v>
      </c>
      <c r="H484" s="66">
        <v>3643.28</v>
      </c>
      <c r="I484" s="66">
        <v>96328.28</v>
      </c>
      <c r="J484" s="66">
        <v>84426.74</v>
      </c>
      <c r="K484" s="66">
        <v>0</v>
      </c>
      <c r="L484" s="67">
        <v>0</v>
      </c>
      <c r="M484" s="66">
        <v>84426.74</v>
      </c>
      <c r="N484" s="66">
        <v>11901.54</v>
      </c>
      <c r="O484" s="68">
        <v>0.123552</v>
      </c>
      <c r="P484" s="70">
        <v>2023</v>
      </c>
    </row>
    <row r="485" spans="1:16" x14ac:dyDescent="0.2">
      <c r="A485" s="69" t="s">
        <v>38</v>
      </c>
      <c r="B485" s="69" t="s">
        <v>552</v>
      </c>
      <c r="C485" s="69" t="s">
        <v>160</v>
      </c>
      <c r="D485" s="69" t="s">
        <v>159</v>
      </c>
      <c r="E485" s="69" t="s">
        <v>162</v>
      </c>
      <c r="F485" s="69" t="str">
        <f t="shared" si="8"/>
        <v>TAG001296 FAU Master Account Set: Budget Pool - INTRA-Fund Transfers Out</v>
      </c>
      <c r="G485" s="66">
        <v>3723.3</v>
      </c>
      <c r="H485" s="66">
        <v>0</v>
      </c>
      <c r="I485" s="66">
        <v>3723.3</v>
      </c>
      <c r="J485" s="66">
        <v>19803.189999999999</v>
      </c>
      <c r="K485" s="66">
        <v>0</v>
      </c>
      <c r="L485" s="67">
        <v>0</v>
      </c>
      <c r="M485" s="66">
        <v>19803.189999999999</v>
      </c>
      <c r="N485" s="66">
        <v>-16079.89</v>
      </c>
      <c r="O485" s="68">
        <v>-4.3187199999999999</v>
      </c>
      <c r="P485" s="70">
        <v>2023</v>
      </c>
    </row>
    <row r="486" spans="1:16" x14ac:dyDescent="0.2">
      <c r="A486" s="69" t="s">
        <v>38</v>
      </c>
      <c r="B486" s="69" t="s">
        <v>552</v>
      </c>
      <c r="C486" s="69" t="s">
        <v>160</v>
      </c>
      <c r="D486" s="69" t="s">
        <v>159</v>
      </c>
      <c r="E486" s="69" t="s">
        <v>158</v>
      </c>
      <c r="F486" s="69" t="str">
        <f t="shared" si="8"/>
        <v>TAG001296 FAU Master Account Set: Budget Pool - OPS</v>
      </c>
      <c r="G486" s="66">
        <v>40290</v>
      </c>
      <c r="H486" s="66">
        <v>0</v>
      </c>
      <c r="I486" s="66">
        <v>40290</v>
      </c>
      <c r="J486" s="66">
        <v>19555.39</v>
      </c>
      <c r="K486" s="66">
        <v>0</v>
      </c>
      <c r="L486" s="67">
        <v>0</v>
      </c>
      <c r="M486" s="66">
        <v>19555.39</v>
      </c>
      <c r="N486" s="66">
        <v>20734.61</v>
      </c>
      <c r="O486" s="68">
        <v>0.51463400000000004</v>
      </c>
      <c r="P486" s="70">
        <v>2023</v>
      </c>
    </row>
    <row r="487" spans="1:16" x14ac:dyDescent="0.2">
      <c r="A487" s="69" t="s">
        <v>40</v>
      </c>
      <c r="B487" s="69" t="s">
        <v>551</v>
      </c>
      <c r="C487" s="69" t="s">
        <v>160</v>
      </c>
      <c r="D487" s="69" t="s">
        <v>159</v>
      </c>
      <c r="E487" s="69" t="s">
        <v>163</v>
      </c>
      <c r="F487" s="69" t="str">
        <f t="shared" si="8"/>
        <v>TAG001297 FAU Master Account Set: Budget Pool - Expense</v>
      </c>
      <c r="G487" s="66">
        <v>13176</v>
      </c>
      <c r="H487" s="66">
        <v>-733.1</v>
      </c>
      <c r="I487" s="66">
        <v>12442.9</v>
      </c>
      <c r="J487" s="66">
        <v>3303.76</v>
      </c>
      <c r="K487" s="66">
        <v>0</v>
      </c>
      <c r="L487" s="67">
        <v>0</v>
      </c>
      <c r="M487" s="66">
        <v>3303.76</v>
      </c>
      <c r="N487" s="66">
        <v>9139.14</v>
      </c>
      <c r="O487" s="68">
        <v>0.73448599999999997</v>
      </c>
      <c r="P487" s="70">
        <v>2023</v>
      </c>
    </row>
    <row r="488" spans="1:16" x14ac:dyDescent="0.2">
      <c r="A488" s="69" t="s">
        <v>40</v>
      </c>
      <c r="B488" s="69" t="s">
        <v>551</v>
      </c>
      <c r="C488" s="69" t="s">
        <v>160</v>
      </c>
      <c r="D488" s="69" t="s">
        <v>159</v>
      </c>
      <c r="E488" s="69" t="s">
        <v>162</v>
      </c>
      <c r="F488" s="69" t="str">
        <f t="shared" si="8"/>
        <v>TAG001297 FAU Master Account Set: Budget Pool - INTRA-Fund Transfers Out</v>
      </c>
      <c r="G488" s="66">
        <v>2520.16</v>
      </c>
      <c r="H488" s="66">
        <v>0</v>
      </c>
      <c r="I488" s="66">
        <v>2520.16</v>
      </c>
      <c r="J488" s="66">
        <v>8925.58</v>
      </c>
      <c r="K488" s="66">
        <v>0</v>
      </c>
      <c r="L488" s="67">
        <v>0</v>
      </c>
      <c r="M488" s="66">
        <v>8925.58</v>
      </c>
      <c r="N488" s="66">
        <v>-6405.42</v>
      </c>
      <c r="O488" s="68">
        <v>-2.5416720000000002</v>
      </c>
      <c r="P488" s="70">
        <v>2023</v>
      </c>
    </row>
    <row r="489" spans="1:16" x14ac:dyDescent="0.2">
      <c r="A489" s="69" t="s">
        <v>40</v>
      </c>
      <c r="B489" s="69" t="s">
        <v>551</v>
      </c>
      <c r="C489" s="69" t="s">
        <v>160</v>
      </c>
      <c r="D489" s="69" t="s">
        <v>159</v>
      </c>
      <c r="E489" s="69" t="s">
        <v>158</v>
      </c>
      <c r="F489" s="69" t="str">
        <f t="shared" si="8"/>
        <v>TAG001297 FAU Master Account Set: Budget Pool - OPS</v>
      </c>
      <c r="G489" s="66">
        <v>10580</v>
      </c>
      <c r="H489" s="66">
        <v>0</v>
      </c>
      <c r="I489" s="66">
        <v>10580</v>
      </c>
      <c r="J489" s="66">
        <v>3450</v>
      </c>
      <c r="K489" s="66">
        <v>0</v>
      </c>
      <c r="L489" s="67">
        <v>0</v>
      </c>
      <c r="M489" s="66">
        <v>3450</v>
      </c>
      <c r="N489" s="66">
        <v>7130</v>
      </c>
      <c r="O489" s="68">
        <v>0.67391299999999998</v>
      </c>
      <c r="P489" s="70">
        <v>2023</v>
      </c>
    </row>
    <row r="490" spans="1:16" x14ac:dyDescent="0.2">
      <c r="A490" s="69" t="s">
        <v>40</v>
      </c>
      <c r="B490" s="69" t="s">
        <v>551</v>
      </c>
      <c r="C490" s="69" t="s">
        <v>160</v>
      </c>
      <c r="D490" s="69" t="s">
        <v>159</v>
      </c>
      <c r="E490" s="69" t="s">
        <v>167</v>
      </c>
      <c r="F490" s="69" t="str">
        <f t="shared" si="8"/>
        <v>TAG001297 FAU Master Account Set: Budget Pool - Salaries &amp; Benefits (AMP, SP, Faculty)</v>
      </c>
      <c r="G490" s="66">
        <v>66249.600000000006</v>
      </c>
      <c r="H490" s="66">
        <v>733.1</v>
      </c>
      <c r="I490" s="66">
        <v>66982.7</v>
      </c>
      <c r="J490" s="66">
        <v>57373.89</v>
      </c>
      <c r="K490" s="66">
        <v>0</v>
      </c>
      <c r="L490" s="67">
        <v>0</v>
      </c>
      <c r="M490" s="66">
        <v>57373.89</v>
      </c>
      <c r="N490" s="66">
        <v>9608.81</v>
      </c>
      <c r="O490" s="68">
        <v>0.143452</v>
      </c>
      <c r="P490" s="70">
        <v>2023</v>
      </c>
    </row>
    <row r="491" spans="1:16" x14ac:dyDescent="0.2">
      <c r="A491" s="69" t="s">
        <v>97</v>
      </c>
      <c r="B491" s="69" t="s">
        <v>550</v>
      </c>
      <c r="C491" s="69" t="s">
        <v>160</v>
      </c>
      <c r="D491" s="69" t="s">
        <v>159</v>
      </c>
      <c r="E491" s="69" t="s">
        <v>163</v>
      </c>
      <c r="F491" s="69" t="str">
        <f t="shared" si="8"/>
        <v>TAG001298 FAU Master Account Set: Budget Pool - Expense</v>
      </c>
      <c r="G491" s="66">
        <v>2300</v>
      </c>
      <c r="H491" s="66">
        <v>0</v>
      </c>
      <c r="I491" s="66">
        <v>2300</v>
      </c>
      <c r="J491" s="66">
        <v>1995</v>
      </c>
      <c r="K491" s="66">
        <v>0</v>
      </c>
      <c r="L491" s="67">
        <v>0</v>
      </c>
      <c r="M491" s="66">
        <v>1995</v>
      </c>
      <c r="N491" s="66">
        <v>305</v>
      </c>
      <c r="O491" s="68">
        <v>0.132609</v>
      </c>
      <c r="P491" s="70">
        <v>2023</v>
      </c>
    </row>
    <row r="492" spans="1:16" x14ac:dyDescent="0.2">
      <c r="A492" s="69" t="s">
        <v>97</v>
      </c>
      <c r="B492" s="69" t="s">
        <v>550</v>
      </c>
      <c r="C492" s="69" t="s">
        <v>160</v>
      </c>
      <c r="D492" s="69" t="s">
        <v>159</v>
      </c>
      <c r="E492" s="69" t="s">
        <v>162</v>
      </c>
      <c r="F492" s="69" t="str">
        <f t="shared" si="8"/>
        <v>TAG001298 FAU Master Account Set: Budget Pool - INTRA-Fund Transfers Out</v>
      </c>
      <c r="G492" s="66">
        <v>64.400000000000006</v>
      </c>
      <c r="H492" s="66">
        <v>0</v>
      </c>
      <c r="I492" s="66">
        <v>64.400000000000006</v>
      </c>
      <c r="J492" s="66">
        <v>55.86</v>
      </c>
      <c r="K492" s="66">
        <v>0</v>
      </c>
      <c r="L492" s="67">
        <v>0</v>
      </c>
      <c r="M492" s="66">
        <v>55.86</v>
      </c>
      <c r="N492" s="66">
        <v>8.5399999999999991</v>
      </c>
      <c r="O492" s="68">
        <v>0.132609</v>
      </c>
      <c r="P492" s="70">
        <v>2023</v>
      </c>
    </row>
    <row r="493" spans="1:16" x14ac:dyDescent="0.2">
      <c r="A493" s="69" t="s">
        <v>99</v>
      </c>
      <c r="B493" s="69" t="s">
        <v>549</v>
      </c>
      <c r="C493" s="69" t="s">
        <v>160</v>
      </c>
      <c r="D493" s="69" t="s">
        <v>159</v>
      </c>
      <c r="E493" s="69" t="s">
        <v>163</v>
      </c>
      <c r="F493" s="69" t="str">
        <f t="shared" si="8"/>
        <v>TAG001299 FAU Master Account Set: Budget Pool - Expense</v>
      </c>
      <c r="G493" s="66">
        <v>6400</v>
      </c>
      <c r="H493" s="66">
        <v>0</v>
      </c>
      <c r="I493" s="66">
        <v>6400</v>
      </c>
      <c r="J493" s="66">
        <v>2173.9299999999998</v>
      </c>
      <c r="K493" s="66">
        <v>0</v>
      </c>
      <c r="L493" s="67">
        <v>285</v>
      </c>
      <c r="M493" s="66">
        <v>2458.9299999999998</v>
      </c>
      <c r="N493" s="66">
        <v>3941.07</v>
      </c>
      <c r="O493" s="68">
        <v>0.61579200000000001</v>
      </c>
      <c r="P493" s="70">
        <v>2023</v>
      </c>
    </row>
    <row r="494" spans="1:16" x14ac:dyDescent="0.2">
      <c r="A494" s="69" t="s">
        <v>99</v>
      </c>
      <c r="B494" s="69" t="s">
        <v>549</v>
      </c>
      <c r="C494" s="69" t="s">
        <v>160</v>
      </c>
      <c r="D494" s="69" t="s">
        <v>159</v>
      </c>
      <c r="E494" s="69" t="s">
        <v>162</v>
      </c>
      <c r="F494" s="69" t="str">
        <f t="shared" si="8"/>
        <v>TAG001299 FAU Master Account Set: Budget Pool - INTRA-Fund Transfers Out</v>
      </c>
      <c r="G494" s="66">
        <v>179.2</v>
      </c>
      <c r="H494" s="66">
        <v>0</v>
      </c>
      <c r="I494" s="66">
        <v>179.2</v>
      </c>
      <c r="J494" s="66">
        <v>60.87</v>
      </c>
      <c r="K494" s="66">
        <v>0</v>
      </c>
      <c r="L494" s="67">
        <v>0</v>
      </c>
      <c r="M494" s="66">
        <v>60.87</v>
      </c>
      <c r="N494" s="66">
        <v>118.33</v>
      </c>
      <c r="O494" s="68">
        <v>0.66032400000000002</v>
      </c>
      <c r="P494" s="70">
        <v>2023</v>
      </c>
    </row>
    <row r="495" spans="1:16" x14ac:dyDescent="0.2">
      <c r="A495" s="69" t="s">
        <v>101</v>
      </c>
      <c r="B495" s="69" t="s">
        <v>548</v>
      </c>
      <c r="C495" s="69" t="s">
        <v>160</v>
      </c>
      <c r="D495" s="69" t="s">
        <v>159</v>
      </c>
      <c r="E495" s="69" t="s">
        <v>163</v>
      </c>
      <c r="F495" s="69" t="str">
        <f t="shared" si="8"/>
        <v>TAG001300 FAU Master Account Set: Budget Pool - Expense</v>
      </c>
      <c r="G495" s="66">
        <v>5600</v>
      </c>
      <c r="H495" s="66">
        <v>0</v>
      </c>
      <c r="I495" s="66">
        <v>5600</v>
      </c>
      <c r="J495" s="66">
        <v>2780.38</v>
      </c>
      <c r="K495" s="66">
        <v>0</v>
      </c>
      <c r="L495" s="67">
        <v>0</v>
      </c>
      <c r="M495" s="66">
        <v>2780.38</v>
      </c>
      <c r="N495" s="66">
        <v>2819.62</v>
      </c>
      <c r="O495" s="68">
        <v>0.50350399999999995</v>
      </c>
      <c r="P495" s="70">
        <v>2023</v>
      </c>
    </row>
    <row r="496" spans="1:16" x14ac:dyDescent="0.2">
      <c r="A496" s="69" t="s">
        <v>101</v>
      </c>
      <c r="B496" s="69" t="s">
        <v>548</v>
      </c>
      <c r="C496" s="69" t="s">
        <v>160</v>
      </c>
      <c r="D496" s="69" t="s">
        <v>159</v>
      </c>
      <c r="E496" s="69" t="s">
        <v>162</v>
      </c>
      <c r="F496" s="69" t="str">
        <f t="shared" si="8"/>
        <v>TAG001300 FAU Master Account Set: Budget Pool - INTRA-Fund Transfers Out</v>
      </c>
      <c r="G496" s="66">
        <v>156.80000000000001</v>
      </c>
      <c r="H496" s="66">
        <v>0</v>
      </c>
      <c r="I496" s="66">
        <v>156.80000000000001</v>
      </c>
      <c r="J496" s="66">
        <v>77.849999999999994</v>
      </c>
      <c r="K496" s="66">
        <v>0</v>
      </c>
      <c r="L496" s="67">
        <v>0</v>
      </c>
      <c r="M496" s="66">
        <v>77.849999999999994</v>
      </c>
      <c r="N496" s="66">
        <v>78.95</v>
      </c>
      <c r="O496" s="68">
        <v>0.50350799999999996</v>
      </c>
      <c r="P496" s="70">
        <v>2023</v>
      </c>
    </row>
    <row r="497" spans="1:16" x14ac:dyDescent="0.2">
      <c r="A497" s="69" t="s">
        <v>103</v>
      </c>
      <c r="B497" s="69" t="s">
        <v>547</v>
      </c>
      <c r="C497" s="69" t="s">
        <v>160</v>
      </c>
      <c r="D497" s="69" t="s">
        <v>159</v>
      </c>
      <c r="E497" s="69" t="s">
        <v>163</v>
      </c>
      <c r="F497" s="69" t="str">
        <f t="shared" si="8"/>
        <v>TAG001301 FAU Master Account Set: Budget Pool - Expense</v>
      </c>
      <c r="G497" s="66">
        <v>4350</v>
      </c>
      <c r="H497" s="66">
        <v>4950</v>
      </c>
      <c r="I497" s="66">
        <v>9300</v>
      </c>
      <c r="J497" s="66">
        <v>4584.37</v>
      </c>
      <c r="K497" s="66">
        <v>0</v>
      </c>
      <c r="L497" s="67">
        <v>0</v>
      </c>
      <c r="M497" s="66">
        <v>4584.37</v>
      </c>
      <c r="N497" s="66">
        <v>4715.63</v>
      </c>
      <c r="O497" s="68">
        <v>0.50705699999999998</v>
      </c>
      <c r="P497" s="70">
        <v>2023</v>
      </c>
    </row>
    <row r="498" spans="1:16" x14ac:dyDescent="0.2">
      <c r="A498" s="69" t="s">
        <v>103</v>
      </c>
      <c r="B498" s="69" t="s">
        <v>547</v>
      </c>
      <c r="C498" s="69" t="s">
        <v>160</v>
      </c>
      <c r="D498" s="69" t="s">
        <v>159</v>
      </c>
      <c r="E498" s="69" t="s">
        <v>162</v>
      </c>
      <c r="F498" s="69" t="str">
        <f t="shared" si="8"/>
        <v>TAG001301 FAU Master Account Set: Budget Pool - INTRA-Fund Transfers Out</v>
      </c>
      <c r="G498" s="66">
        <v>260.39999999999998</v>
      </c>
      <c r="H498" s="66">
        <v>0</v>
      </c>
      <c r="I498" s="66">
        <v>260.39999999999998</v>
      </c>
      <c r="J498" s="66">
        <v>128.36000000000001</v>
      </c>
      <c r="K498" s="66">
        <v>0</v>
      </c>
      <c r="L498" s="67">
        <v>0</v>
      </c>
      <c r="M498" s="66">
        <v>128.36000000000001</v>
      </c>
      <c r="N498" s="66">
        <v>132.04</v>
      </c>
      <c r="O498" s="68">
        <v>0.50706600000000002</v>
      </c>
      <c r="P498" s="70">
        <v>2023</v>
      </c>
    </row>
    <row r="499" spans="1:16" x14ac:dyDescent="0.2">
      <c r="A499" s="69" t="s">
        <v>103</v>
      </c>
      <c r="B499" s="69" t="s">
        <v>547</v>
      </c>
      <c r="C499" s="69" t="s">
        <v>160</v>
      </c>
      <c r="D499" s="69" t="s">
        <v>159</v>
      </c>
      <c r="E499" s="69" t="s">
        <v>158</v>
      </c>
      <c r="F499" s="69" t="str">
        <f t="shared" si="8"/>
        <v>TAG001301 FAU Master Account Set: Budget Pool - OPS</v>
      </c>
      <c r="G499" s="66">
        <v>4950</v>
      </c>
      <c r="H499" s="66">
        <v>-4950</v>
      </c>
      <c r="I499" s="66">
        <v>0</v>
      </c>
      <c r="J499" s="66">
        <v>0</v>
      </c>
      <c r="K499" s="66">
        <v>0</v>
      </c>
      <c r="L499" s="67">
        <v>0</v>
      </c>
      <c r="M499" s="66">
        <v>0</v>
      </c>
      <c r="N499" s="66">
        <v>0</v>
      </c>
      <c r="O499" s="68">
        <v>0</v>
      </c>
      <c r="P499" s="70">
        <v>2023</v>
      </c>
    </row>
    <row r="500" spans="1:16" x14ac:dyDescent="0.2">
      <c r="A500" s="69" t="s">
        <v>105</v>
      </c>
      <c r="B500" s="69" t="s">
        <v>546</v>
      </c>
      <c r="C500" s="69" t="s">
        <v>160</v>
      </c>
      <c r="D500" s="69" t="s">
        <v>159</v>
      </c>
      <c r="E500" s="69" t="s">
        <v>163</v>
      </c>
      <c r="F500" s="69" t="str">
        <f t="shared" si="8"/>
        <v>TAG001307 FAU Master Account Set: Budget Pool - Expense</v>
      </c>
      <c r="G500" s="66">
        <v>6644</v>
      </c>
      <c r="H500" s="66">
        <v>0</v>
      </c>
      <c r="I500" s="66">
        <v>6644</v>
      </c>
      <c r="J500" s="66">
        <v>6418.78</v>
      </c>
      <c r="K500" s="66">
        <v>0</v>
      </c>
      <c r="L500" s="67">
        <v>0</v>
      </c>
      <c r="M500" s="66">
        <v>6418.78</v>
      </c>
      <c r="N500" s="66">
        <v>225.22</v>
      </c>
      <c r="O500" s="68">
        <v>3.3897999999999998E-2</v>
      </c>
      <c r="P500" s="70">
        <v>2023</v>
      </c>
    </row>
    <row r="501" spans="1:16" x14ac:dyDescent="0.2">
      <c r="A501" s="69" t="s">
        <v>105</v>
      </c>
      <c r="B501" s="69" t="s">
        <v>546</v>
      </c>
      <c r="C501" s="69" t="s">
        <v>160</v>
      </c>
      <c r="D501" s="69" t="s">
        <v>159</v>
      </c>
      <c r="E501" s="69" t="s">
        <v>162</v>
      </c>
      <c r="F501" s="69" t="str">
        <f t="shared" si="8"/>
        <v>TAG001307 FAU Master Account Set: Budget Pool - INTRA-Fund Transfers Out</v>
      </c>
      <c r="G501" s="66">
        <v>355.1</v>
      </c>
      <c r="H501" s="66">
        <v>0</v>
      </c>
      <c r="I501" s="66">
        <v>355.1</v>
      </c>
      <c r="J501" s="66">
        <v>4119.0600000000004</v>
      </c>
      <c r="K501" s="66">
        <v>0</v>
      </c>
      <c r="L501" s="67">
        <v>0</v>
      </c>
      <c r="M501" s="66">
        <v>4119.0600000000004</v>
      </c>
      <c r="N501" s="66">
        <v>-3763.96</v>
      </c>
      <c r="O501" s="68">
        <v>-10.599717999999999</v>
      </c>
      <c r="P501" s="70">
        <v>2023</v>
      </c>
    </row>
    <row r="502" spans="1:16" x14ac:dyDescent="0.2">
      <c r="A502" s="69" t="s">
        <v>105</v>
      </c>
      <c r="B502" s="69" t="s">
        <v>546</v>
      </c>
      <c r="C502" s="69" t="s">
        <v>160</v>
      </c>
      <c r="D502" s="69" t="s">
        <v>159</v>
      </c>
      <c r="E502" s="69" t="s">
        <v>158</v>
      </c>
      <c r="F502" s="69" t="str">
        <f t="shared" si="8"/>
        <v>TAG001307 FAU Master Account Set: Budget Pool - OPS</v>
      </c>
      <c r="G502" s="66">
        <v>6038</v>
      </c>
      <c r="H502" s="66">
        <v>0</v>
      </c>
      <c r="I502" s="66">
        <v>6038</v>
      </c>
      <c r="J502" s="66">
        <v>2159.13</v>
      </c>
      <c r="K502" s="66">
        <v>0</v>
      </c>
      <c r="L502" s="67">
        <v>0</v>
      </c>
      <c r="M502" s="66">
        <v>2159.13</v>
      </c>
      <c r="N502" s="66">
        <v>3878.87</v>
      </c>
      <c r="O502" s="68">
        <v>0.64241000000000004</v>
      </c>
      <c r="P502" s="70">
        <v>2023</v>
      </c>
    </row>
    <row r="503" spans="1:16" x14ac:dyDescent="0.2">
      <c r="A503" s="69" t="s">
        <v>107</v>
      </c>
      <c r="B503" s="69" t="s">
        <v>545</v>
      </c>
      <c r="C503" s="69" t="s">
        <v>804</v>
      </c>
      <c r="D503" s="69" t="s">
        <v>159</v>
      </c>
      <c r="E503" s="69" t="s">
        <v>163</v>
      </c>
      <c r="F503" s="69" t="str">
        <f t="shared" si="8"/>
        <v>TAG001308 FAU Master Account Set: Budget Pool - Expense</v>
      </c>
      <c r="G503" s="66">
        <v>0</v>
      </c>
      <c r="H503" s="66">
        <v>0</v>
      </c>
      <c r="I503" s="66">
        <v>0</v>
      </c>
      <c r="J503" s="66">
        <v>0</v>
      </c>
      <c r="K503" s="66">
        <v>0</v>
      </c>
      <c r="L503" s="67">
        <v>0</v>
      </c>
      <c r="M503" s="66">
        <v>0</v>
      </c>
      <c r="N503" s="66">
        <v>0</v>
      </c>
      <c r="O503" s="68">
        <v>0</v>
      </c>
      <c r="P503" s="70">
        <v>2023</v>
      </c>
    </row>
    <row r="504" spans="1:16" x14ac:dyDescent="0.2">
      <c r="A504" s="69" t="s">
        <v>107</v>
      </c>
      <c r="B504" s="69" t="s">
        <v>545</v>
      </c>
      <c r="C504" s="69" t="s">
        <v>160</v>
      </c>
      <c r="D504" s="69" t="s">
        <v>159</v>
      </c>
      <c r="E504" s="69" t="s">
        <v>163</v>
      </c>
      <c r="F504" s="69" t="str">
        <f t="shared" si="8"/>
        <v>TAG001308 FAU Master Account Set: Budget Pool - Expense</v>
      </c>
      <c r="G504" s="66">
        <v>1700</v>
      </c>
      <c r="H504" s="66">
        <v>0</v>
      </c>
      <c r="I504" s="66">
        <v>1700</v>
      </c>
      <c r="J504" s="66">
        <v>938.22</v>
      </c>
      <c r="K504" s="66">
        <v>0</v>
      </c>
      <c r="L504" s="67">
        <v>0</v>
      </c>
      <c r="M504" s="66">
        <v>938.22</v>
      </c>
      <c r="N504" s="66">
        <v>761.78</v>
      </c>
      <c r="O504" s="68">
        <v>0.448106</v>
      </c>
      <c r="P504" s="70">
        <v>2023</v>
      </c>
    </row>
    <row r="505" spans="1:16" x14ac:dyDescent="0.2">
      <c r="A505" s="69" t="s">
        <v>107</v>
      </c>
      <c r="B505" s="69" t="s">
        <v>545</v>
      </c>
      <c r="C505" s="69" t="s">
        <v>160</v>
      </c>
      <c r="D505" s="69" t="s">
        <v>159</v>
      </c>
      <c r="E505" s="69" t="s">
        <v>162</v>
      </c>
      <c r="F505" s="69" t="str">
        <f t="shared" si="8"/>
        <v>TAG001308 FAU Master Account Set: Budget Pool - INTRA-Fund Transfers Out</v>
      </c>
      <c r="G505" s="66">
        <v>47.6</v>
      </c>
      <c r="H505" s="66">
        <v>0</v>
      </c>
      <c r="I505" s="66">
        <v>47.6</v>
      </c>
      <c r="J505" s="66">
        <v>26.27</v>
      </c>
      <c r="K505" s="66">
        <v>0</v>
      </c>
      <c r="L505" s="67">
        <v>0</v>
      </c>
      <c r="M505" s="66">
        <v>26.27</v>
      </c>
      <c r="N505" s="66">
        <v>21.33</v>
      </c>
      <c r="O505" s="68">
        <v>0.44810899999999998</v>
      </c>
      <c r="P505" s="70">
        <v>2023</v>
      </c>
    </row>
    <row r="506" spans="1:16" x14ac:dyDescent="0.2">
      <c r="A506" s="69" t="s">
        <v>41</v>
      </c>
      <c r="B506" s="69" t="s">
        <v>544</v>
      </c>
      <c r="C506" s="69" t="s">
        <v>160</v>
      </c>
      <c r="D506" s="69" t="s">
        <v>159</v>
      </c>
      <c r="E506" s="69" t="s">
        <v>163</v>
      </c>
      <c r="F506" s="69" t="str">
        <f t="shared" si="8"/>
        <v>TAG001309 FAU Master Account Set: Budget Pool - Expense</v>
      </c>
      <c r="G506" s="66">
        <v>92150</v>
      </c>
      <c r="H506" s="66">
        <v>-2093</v>
      </c>
      <c r="I506" s="66">
        <v>90057</v>
      </c>
      <c r="J506" s="66">
        <v>78245.52</v>
      </c>
      <c r="K506" s="66">
        <v>0</v>
      </c>
      <c r="L506" s="67">
        <v>-412.07</v>
      </c>
      <c r="M506" s="66">
        <v>77833.45</v>
      </c>
      <c r="N506" s="66">
        <v>12223.55</v>
      </c>
      <c r="O506" s="68">
        <v>0.13573099999999999</v>
      </c>
      <c r="P506" s="70">
        <v>2023</v>
      </c>
    </row>
    <row r="507" spans="1:16" x14ac:dyDescent="0.2">
      <c r="A507" s="69" t="s">
        <v>41</v>
      </c>
      <c r="B507" s="69" t="s">
        <v>544</v>
      </c>
      <c r="C507" s="69" t="s">
        <v>160</v>
      </c>
      <c r="D507" s="69" t="s">
        <v>159</v>
      </c>
      <c r="E507" s="69" t="s">
        <v>162</v>
      </c>
      <c r="F507" s="69" t="str">
        <f t="shared" si="8"/>
        <v>TAG001309 FAU Master Account Set: Budget Pool - INTRA-Fund Transfers Out</v>
      </c>
      <c r="G507" s="66">
        <v>10800.85</v>
      </c>
      <c r="H507" s="66">
        <v>0</v>
      </c>
      <c r="I507" s="66">
        <v>10800.85</v>
      </c>
      <c r="J507" s="66">
        <v>71949.47</v>
      </c>
      <c r="K507" s="66">
        <v>0</v>
      </c>
      <c r="L507" s="67">
        <v>0</v>
      </c>
      <c r="M507" s="66">
        <v>71949.47</v>
      </c>
      <c r="N507" s="66">
        <v>-61148.62</v>
      </c>
      <c r="O507" s="68">
        <v>-5.6614639999999996</v>
      </c>
      <c r="P507" s="70">
        <v>2023</v>
      </c>
    </row>
    <row r="508" spans="1:16" x14ac:dyDescent="0.2">
      <c r="A508" s="69" t="s">
        <v>41</v>
      </c>
      <c r="B508" s="69" t="s">
        <v>544</v>
      </c>
      <c r="C508" s="69" t="s">
        <v>160</v>
      </c>
      <c r="D508" s="69" t="s">
        <v>159</v>
      </c>
      <c r="E508" s="69" t="s">
        <v>158</v>
      </c>
      <c r="F508" s="69" t="str">
        <f t="shared" si="8"/>
        <v>TAG001309 FAU Master Account Set: Budget Pool - OPS</v>
      </c>
      <c r="G508" s="66">
        <v>158956</v>
      </c>
      <c r="H508" s="66">
        <v>0</v>
      </c>
      <c r="I508" s="66">
        <v>158956</v>
      </c>
      <c r="J508" s="66">
        <v>95305.07</v>
      </c>
      <c r="K508" s="66">
        <v>0</v>
      </c>
      <c r="L508" s="67">
        <v>0</v>
      </c>
      <c r="M508" s="66">
        <v>95305.07</v>
      </c>
      <c r="N508" s="66">
        <v>63650.93</v>
      </c>
      <c r="O508" s="68">
        <v>0.40043099999999998</v>
      </c>
      <c r="P508" s="70">
        <v>2023</v>
      </c>
    </row>
    <row r="509" spans="1:16" x14ac:dyDescent="0.2">
      <c r="A509" s="69" t="s">
        <v>41</v>
      </c>
      <c r="B509" s="69" t="s">
        <v>544</v>
      </c>
      <c r="C509" s="69" t="s">
        <v>160</v>
      </c>
      <c r="D509" s="69" t="s">
        <v>159</v>
      </c>
      <c r="E509" s="69" t="s">
        <v>167</v>
      </c>
      <c r="F509" s="69" t="str">
        <f t="shared" si="8"/>
        <v>TAG001309 FAU Master Account Set: Budget Pool - Salaries &amp; Benefits (AMP, SP, Faculty)</v>
      </c>
      <c r="G509" s="66">
        <v>134638.51</v>
      </c>
      <c r="H509" s="66">
        <v>2093</v>
      </c>
      <c r="I509" s="66">
        <v>136731.51</v>
      </c>
      <c r="J509" s="66">
        <v>122825.98</v>
      </c>
      <c r="K509" s="66">
        <v>0</v>
      </c>
      <c r="L509" s="67">
        <v>0</v>
      </c>
      <c r="M509" s="66">
        <v>122825.98</v>
      </c>
      <c r="N509" s="66">
        <v>13905.53</v>
      </c>
      <c r="O509" s="68">
        <v>0.1017</v>
      </c>
      <c r="P509" s="70">
        <v>2023</v>
      </c>
    </row>
    <row r="510" spans="1:16" x14ac:dyDescent="0.2">
      <c r="A510" s="69" t="s">
        <v>121</v>
      </c>
      <c r="B510" s="69" t="s">
        <v>543</v>
      </c>
      <c r="C510" s="69" t="s">
        <v>160</v>
      </c>
      <c r="D510" s="69" t="s">
        <v>159</v>
      </c>
      <c r="E510" s="69" t="s">
        <v>163</v>
      </c>
      <c r="F510" s="69" t="str">
        <f t="shared" si="8"/>
        <v>TAG001310 FAU Master Account Set: Budget Pool - Expense</v>
      </c>
      <c r="G510" s="66">
        <v>9300</v>
      </c>
      <c r="H510" s="66">
        <v>0</v>
      </c>
      <c r="I510" s="66">
        <v>9300</v>
      </c>
      <c r="J510" s="66">
        <v>7611.49</v>
      </c>
      <c r="K510" s="66">
        <v>0</v>
      </c>
      <c r="L510" s="67">
        <v>0</v>
      </c>
      <c r="M510" s="66">
        <v>7611.49</v>
      </c>
      <c r="N510" s="66">
        <v>1688.51</v>
      </c>
      <c r="O510" s="68">
        <v>0.18156</v>
      </c>
      <c r="P510" s="70">
        <v>2023</v>
      </c>
    </row>
    <row r="511" spans="1:16" x14ac:dyDescent="0.2">
      <c r="A511" s="69" t="s">
        <v>121</v>
      </c>
      <c r="B511" s="69" t="s">
        <v>543</v>
      </c>
      <c r="C511" s="69" t="s">
        <v>160</v>
      </c>
      <c r="D511" s="69" t="s">
        <v>159</v>
      </c>
      <c r="E511" s="69" t="s">
        <v>162</v>
      </c>
      <c r="F511" s="69" t="str">
        <f t="shared" si="8"/>
        <v>TAG001310 FAU Master Account Set: Budget Pool - INTRA-Fund Transfers Out</v>
      </c>
      <c r="G511" s="66">
        <v>260.39999999999998</v>
      </c>
      <c r="H511" s="66">
        <v>0</v>
      </c>
      <c r="I511" s="66">
        <v>260.39999999999998</v>
      </c>
      <c r="J511" s="66">
        <v>213.12</v>
      </c>
      <c r="K511" s="66">
        <v>0</v>
      </c>
      <c r="L511" s="67">
        <v>0</v>
      </c>
      <c r="M511" s="66">
        <v>213.12</v>
      </c>
      <c r="N511" s="66">
        <v>47.28</v>
      </c>
      <c r="O511" s="68">
        <v>0.18156700000000001</v>
      </c>
      <c r="P511" s="70">
        <v>2023</v>
      </c>
    </row>
    <row r="512" spans="1:16" x14ac:dyDescent="0.2">
      <c r="A512" s="69" t="s">
        <v>43</v>
      </c>
      <c r="B512" s="69" t="s">
        <v>542</v>
      </c>
      <c r="C512" s="69" t="s">
        <v>160</v>
      </c>
      <c r="D512" s="69" t="s">
        <v>159</v>
      </c>
      <c r="E512" s="69" t="s">
        <v>163</v>
      </c>
      <c r="F512" s="69" t="str">
        <f t="shared" si="8"/>
        <v>TAG001311 FAU Master Account Set: Budget Pool - Expense</v>
      </c>
      <c r="G512" s="66">
        <v>102600</v>
      </c>
      <c r="H512" s="66">
        <v>0</v>
      </c>
      <c r="I512" s="66">
        <v>102600</v>
      </c>
      <c r="J512" s="66">
        <v>92669.759999999995</v>
      </c>
      <c r="K512" s="66">
        <v>0</v>
      </c>
      <c r="L512" s="67">
        <v>0</v>
      </c>
      <c r="M512" s="66">
        <v>92669.759999999995</v>
      </c>
      <c r="N512" s="66">
        <v>9930.24</v>
      </c>
      <c r="O512" s="68">
        <v>9.6785999999999997E-2</v>
      </c>
      <c r="P512" s="70">
        <v>2023</v>
      </c>
    </row>
    <row r="513" spans="1:16" x14ac:dyDescent="0.2">
      <c r="A513" s="69" t="s">
        <v>43</v>
      </c>
      <c r="B513" s="69" t="s">
        <v>542</v>
      </c>
      <c r="C513" s="69" t="s">
        <v>160</v>
      </c>
      <c r="D513" s="69" t="s">
        <v>159</v>
      </c>
      <c r="E513" s="69" t="s">
        <v>162</v>
      </c>
      <c r="F513" s="69" t="str">
        <f t="shared" si="8"/>
        <v>TAG001311 FAU Master Account Set: Budget Pool - INTRA-Fund Transfers Out</v>
      </c>
      <c r="G513" s="66">
        <v>3706.47</v>
      </c>
      <c r="H513" s="66">
        <v>0</v>
      </c>
      <c r="I513" s="66">
        <v>3706.47</v>
      </c>
      <c r="J513" s="66">
        <v>15112.44</v>
      </c>
      <c r="K513" s="66">
        <v>0</v>
      </c>
      <c r="L513" s="67">
        <v>0</v>
      </c>
      <c r="M513" s="66">
        <v>15112.44</v>
      </c>
      <c r="N513" s="66">
        <v>-11405.97</v>
      </c>
      <c r="O513" s="68">
        <v>-3.0773130000000002</v>
      </c>
      <c r="P513" s="70">
        <v>2023</v>
      </c>
    </row>
    <row r="514" spans="1:16" x14ac:dyDescent="0.2">
      <c r="A514" s="69" t="s">
        <v>43</v>
      </c>
      <c r="B514" s="69" t="s">
        <v>542</v>
      </c>
      <c r="C514" s="69" t="s">
        <v>160</v>
      </c>
      <c r="D514" s="69" t="s">
        <v>159</v>
      </c>
      <c r="E514" s="69" t="s">
        <v>158</v>
      </c>
      <c r="F514" s="69" t="str">
        <f t="shared" si="8"/>
        <v>TAG001311 FAU Master Account Set: Budget Pool - OPS</v>
      </c>
      <c r="G514" s="66">
        <v>29774</v>
      </c>
      <c r="H514" s="66">
        <v>0</v>
      </c>
      <c r="I514" s="66">
        <v>29774</v>
      </c>
      <c r="J514" s="66">
        <v>13242.51</v>
      </c>
      <c r="K514" s="66">
        <v>0</v>
      </c>
      <c r="L514" s="67">
        <v>0</v>
      </c>
      <c r="M514" s="66">
        <v>13242.51</v>
      </c>
      <c r="N514" s="66">
        <v>16531.490000000002</v>
      </c>
      <c r="O514" s="68">
        <v>0.55523199999999995</v>
      </c>
      <c r="P514" s="70">
        <v>2023</v>
      </c>
    </row>
    <row r="515" spans="1:16" x14ac:dyDescent="0.2">
      <c r="A515" s="69" t="s">
        <v>44</v>
      </c>
      <c r="B515" s="69" t="s">
        <v>541</v>
      </c>
      <c r="C515" s="69" t="s">
        <v>160</v>
      </c>
      <c r="D515" s="69" t="s">
        <v>159</v>
      </c>
      <c r="E515" s="69" t="s">
        <v>163</v>
      </c>
      <c r="F515" s="69" t="str">
        <f t="shared" si="8"/>
        <v>TAG001313 FAU Master Account Set: Budget Pool - Expense</v>
      </c>
      <c r="G515" s="66">
        <v>0</v>
      </c>
      <c r="H515" s="66">
        <v>0</v>
      </c>
      <c r="I515" s="66">
        <v>0</v>
      </c>
      <c r="J515" s="66">
        <v>0</v>
      </c>
      <c r="K515" s="66">
        <v>0</v>
      </c>
      <c r="L515" s="67">
        <v>0</v>
      </c>
      <c r="M515" s="66">
        <v>0</v>
      </c>
      <c r="N515" s="66">
        <v>0</v>
      </c>
      <c r="O515" s="68">
        <v>0</v>
      </c>
      <c r="P515" s="70">
        <v>2023</v>
      </c>
    </row>
    <row r="516" spans="1:16" x14ac:dyDescent="0.2">
      <c r="A516" s="69" t="s">
        <v>44</v>
      </c>
      <c r="B516" s="69" t="s">
        <v>541</v>
      </c>
      <c r="C516" s="69" t="s">
        <v>160</v>
      </c>
      <c r="D516" s="69" t="s">
        <v>159</v>
      </c>
      <c r="E516" s="69" t="s">
        <v>165</v>
      </c>
      <c r="F516" s="69" t="str">
        <f t="shared" si="8"/>
        <v>TAG001313 FAU Master Account Set: Budget Pool - INTER-Fund Transfers Out</v>
      </c>
      <c r="G516" s="66">
        <v>1700561</v>
      </c>
      <c r="H516" s="66">
        <v>0</v>
      </c>
      <c r="I516" s="66">
        <v>1700561</v>
      </c>
      <c r="J516" s="66">
        <v>1700561</v>
      </c>
      <c r="K516" s="66">
        <v>0</v>
      </c>
      <c r="L516" s="67">
        <v>0</v>
      </c>
      <c r="M516" s="66">
        <v>1700561</v>
      </c>
      <c r="N516" s="66">
        <v>0</v>
      </c>
      <c r="O516" s="68">
        <v>0</v>
      </c>
      <c r="P516" s="70">
        <v>2023</v>
      </c>
    </row>
    <row r="517" spans="1:16" x14ac:dyDescent="0.2">
      <c r="A517" s="69" t="s">
        <v>44</v>
      </c>
      <c r="B517" s="69" t="s">
        <v>541</v>
      </c>
      <c r="C517" s="69" t="s">
        <v>160</v>
      </c>
      <c r="D517" s="69" t="s">
        <v>159</v>
      </c>
      <c r="E517" s="69" t="s">
        <v>162</v>
      </c>
      <c r="F517" s="69" t="str">
        <f t="shared" si="8"/>
        <v>TAG001313 FAU Master Account Set: Budget Pool - INTRA-Fund Transfers Out</v>
      </c>
      <c r="G517" s="66">
        <v>50000</v>
      </c>
      <c r="H517" s="66">
        <v>0</v>
      </c>
      <c r="I517" s="66">
        <v>50000</v>
      </c>
      <c r="J517" s="66">
        <v>50000</v>
      </c>
      <c r="K517" s="66">
        <v>0</v>
      </c>
      <c r="L517" s="67">
        <v>0</v>
      </c>
      <c r="M517" s="66">
        <v>50000</v>
      </c>
      <c r="N517" s="66">
        <v>0</v>
      </c>
      <c r="O517" s="68">
        <v>0</v>
      </c>
      <c r="P517" s="70">
        <v>2023</v>
      </c>
    </row>
    <row r="518" spans="1:16" x14ac:dyDescent="0.2">
      <c r="A518" s="69" t="s">
        <v>45</v>
      </c>
      <c r="B518" s="69" t="s">
        <v>540</v>
      </c>
      <c r="C518" s="69" t="s">
        <v>160</v>
      </c>
      <c r="D518" s="69" t="s">
        <v>159</v>
      </c>
      <c r="E518" s="69" t="s">
        <v>163</v>
      </c>
      <c r="F518" s="69" t="str">
        <f t="shared" si="8"/>
        <v>TAG001315 FAU Master Account Set: Budget Pool - Expense</v>
      </c>
      <c r="G518" s="66">
        <v>4500</v>
      </c>
      <c r="H518" s="66">
        <v>0</v>
      </c>
      <c r="I518" s="66">
        <v>4500</v>
      </c>
      <c r="J518" s="66">
        <v>4408.2</v>
      </c>
      <c r="K518" s="66">
        <v>0</v>
      </c>
      <c r="L518" s="67">
        <v>0</v>
      </c>
      <c r="M518" s="66">
        <v>4408.2</v>
      </c>
      <c r="N518" s="66">
        <v>91.8</v>
      </c>
      <c r="O518" s="68">
        <v>2.0400000000000001E-2</v>
      </c>
      <c r="P518" s="70">
        <v>2023</v>
      </c>
    </row>
    <row r="519" spans="1:16" x14ac:dyDescent="0.2">
      <c r="A519" s="69" t="s">
        <v>45</v>
      </c>
      <c r="B519" s="69" t="s">
        <v>540</v>
      </c>
      <c r="C519" s="69" t="s">
        <v>160</v>
      </c>
      <c r="D519" s="69" t="s">
        <v>159</v>
      </c>
      <c r="E519" s="69" t="s">
        <v>162</v>
      </c>
      <c r="F519" s="69" t="str">
        <f t="shared" ref="F519:F582" si="9">_xlfn.CONCAT(A519," ",E519)</f>
        <v>TAG001315 FAU Master Account Set: Budget Pool - INTRA-Fund Transfers Out</v>
      </c>
      <c r="G519" s="66">
        <v>126</v>
      </c>
      <c r="H519" s="66">
        <v>0</v>
      </c>
      <c r="I519" s="66">
        <v>126</v>
      </c>
      <c r="J519" s="66">
        <v>123.43</v>
      </c>
      <c r="K519" s="66">
        <v>0</v>
      </c>
      <c r="L519" s="67">
        <v>0</v>
      </c>
      <c r="M519" s="66">
        <v>123.43</v>
      </c>
      <c r="N519" s="66">
        <v>2.57</v>
      </c>
      <c r="O519" s="68">
        <v>2.0396999999999998E-2</v>
      </c>
      <c r="P519" s="70">
        <v>2023</v>
      </c>
    </row>
    <row r="520" spans="1:16" x14ac:dyDescent="0.2">
      <c r="A520" s="69" t="s">
        <v>123</v>
      </c>
      <c r="B520" s="69" t="s">
        <v>539</v>
      </c>
      <c r="C520" s="69" t="s">
        <v>160</v>
      </c>
      <c r="D520" s="69" t="s">
        <v>159</v>
      </c>
      <c r="E520" s="69" t="s">
        <v>163</v>
      </c>
      <c r="F520" s="69" t="str">
        <f t="shared" si="9"/>
        <v>TAG001316 FAU Master Account Set: Budget Pool - Expense</v>
      </c>
      <c r="G520" s="66">
        <v>7800</v>
      </c>
      <c r="H520" s="66">
        <v>0</v>
      </c>
      <c r="I520" s="66">
        <v>7800</v>
      </c>
      <c r="J520" s="66">
        <v>7062.21</v>
      </c>
      <c r="K520" s="66">
        <v>0</v>
      </c>
      <c r="L520" s="67">
        <v>0</v>
      </c>
      <c r="M520" s="66">
        <v>7062.21</v>
      </c>
      <c r="N520" s="66">
        <v>737.79</v>
      </c>
      <c r="O520" s="68">
        <v>9.4588000000000005E-2</v>
      </c>
      <c r="P520" s="70">
        <v>2023</v>
      </c>
    </row>
    <row r="521" spans="1:16" x14ac:dyDescent="0.2">
      <c r="A521" s="69" t="s">
        <v>123</v>
      </c>
      <c r="B521" s="69" t="s">
        <v>539</v>
      </c>
      <c r="C521" s="69" t="s">
        <v>160</v>
      </c>
      <c r="D521" s="69" t="s">
        <v>159</v>
      </c>
      <c r="E521" s="69" t="s">
        <v>162</v>
      </c>
      <c r="F521" s="69" t="str">
        <f t="shared" si="9"/>
        <v>TAG001316 FAU Master Account Set: Budget Pool - INTRA-Fund Transfers Out</v>
      </c>
      <c r="G521" s="66">
        <v>218.4</v>
      </c>
      <c r="H521" s="66">
        <v>0</v>
      </c>
      <c r="I521" s="66">
        <v>218.4</v>
      </c>
      <c r="J521" s="66">
        <v>697.75</v>
      </c>
      <c r="K521" s="66">
        <v>0</v>
      </c>
      <c r="L521" s="67">
        <v>0</v>
      </c>
      <c r="M521" s="66">
        <v>697.75</v>
      </c>
      <c r="N521" s="66">
        <v>-479.35</v>
      </c>
      <c r="O521" s="68">
        <v>-2.1948259999999999</v>
      </c>
      <c r="P521" s="70">
        <v>2023</v>
      </c>
    </row>
    <row r="522" spans="1:16" x14ac:dyDescent="0.2">
      <c r="A522" s="69" t="s">
        <v>84</v>
      </c>
      <c r="B522" s="69" t="s">
        <v>538</v>
      </c>
      <c r="C522" s="69" t="s">
        <v>160</v>
      </c>
      <c r="D522" s="69" t="s">
        <v>159</v>
      </c>
      <c r="E522" s="69" t="s">
        <v>163</v>
      </c>
      <c r="F522" s="69" t="str">
        <f t="shared" si="9"/>
        <v>TAG001317 FAU Master Account Set: Budget Pool - Expense</v>
      </c>
      <c r="G522" s="66">
        <v>138260</v>
      </c>
      <c r="H522" s="66">
        <v>0</v>
      </c>
      <c r="I522" s="66">
        <v>138260</v>
      </c>
      <c r="J522" s="66">
        <v>118940.68</v>
      </c>
      <c r="K522" s="66">
        <v>0</v>
      </c>
      <c r="L522" s="67">
        <v>0</v>
      </c>
      <c r="M522" s="66">
        <v>118940.68</v>
      </c>
      <c r="N522" s="66">
        <v>19319.32</v>
      </c>
      <c r="O522" s="68">
        <v>0.139732</v>
      </c>
      <c r="P522" s="70">
        <v>2023</v>
      </c>
    </row>
    <row r="523" spans="1:16" x14ac:dyDescent="0.2">
      <c r="A523" s="69" t="s">
        <v>84</v>
      </c>
      <c r="B523" s="69" t="s">
        <v>538</v>
      </c>
      <c r="C523" s="69" t="s">
        <v>160</v>
      </c>
      <c r="D523" s="69" t="s">
        <v>159</v>
      </c>
      <c r="E523" s="69" t="s">
        <v>162</v>
      </c>
      <c r="F523" s="69" t="str">
        <f t="shared" si="9"/>
        <v>TAG001317 FAU Master Account Set: Budget Pool - INTRA-Fund Transfers Out</v>
      </c>
      <c r="G523" s="66">
        <v>3995.71</v>
      </c>
      <c r="H523" s="66">
        <v>0</v>
      </c>
      <c r="I523" s="66">
        <v>3995.71</v>
      </c>
      <c r="J523" s="66">
        <v>3400.65</v>
      </c>
      <c r="K523" s="66">
        <v>0</v>
      </c>
      <c r="L523" s="67">
        <v>0</v>
      </c>
      <c r="M523" s="66">
        <v>3400.65</v>
      </c>
      <c r="N523" s="66">
        <v>595.05999999999995</v>
      </c>
      <c r="O523" s="68">
        <v>0.148925</v>
      </c>
      <c r="P523" s="70">
        <v>2023</v>
      </c>
    </row>
    <row r="524" spans="1:16" x14ac:dyDescent="0.2">
      <c r="A524" s="69" t="s">
        <v>84</v>
      </c>
      <c r="B524" s="69" t="s">
        <v>538</v>
      </c>
      <c r="C524" s="69" t="s">
        <v>160</v>
      </c>
      <c r="D524" s="69" t="s">
        <v>159</v>
      </c>
      <c r="E524" s="69" t="s">
        <v>158</v>
      </c>
      <c r="F524" s="69" t="str">
        <f t="shared" si="9"/>
        <v>TAG001317 FAU Master Account Set: Budget Pool - OPS</v>
      </c>
      <c r="G524" s="66">
        <v>4444</v>
      </c>
      <c r="H524" s="66">
        <v>0</v>
      </c>
      <c r="I524" s="66">
        <v>4444</v>
      </c>
      <c r="J524" s="66">
        <v>2510.75</v>
      </c>
      <c r="K524" s="66">
        <v>0</v>
      </c>
      <c r="L524" s="67">
        <v>0</v>
      </c>
      <c r="M524" s="66">
        <v>2510.75</v>
      </c>
      <c r="N524" s="66">
        <v>1933.25</v>
      </c>
      <c r="O524" s="68">
        <v>0.435025</v>
      </c>
      <c r="P524" s="70">
        <v>2023</v>
      </c>
    </row>
    <row r="525" spans="1:16" x14ac:dyDescent="0.2">
      <c r="A525" s="69" t="s">
        <v>125</v>
      </c>
      <c r="B525" s="69" t="s">
        <v>537</v>
      </c>
      <c r="C525" s="69" t="s">
        <v>160</v>
      </c>
      <c r="D525" s="69" t="s">
        <v>159</v>
      </c>
      <c r="E525" s="69" t="s">
        <v>163</v>
      </c>
      <c r="F525" s="69" t="str">
        <f t="shared" si="9"/>
        <v>TAG001319 FAU Master Account Set: Budget Pool - Expense</v>
      </c>
      <c r="G525" s="66">
        <v>4000</v>
      </c>
      <c r="H525" s="66">
        <v>0</v>
      </c>
      <c r="I525" s="66">
        <v>4000</v>
      </c>
      <c r="J525" s="66">
        <v>1967.32</v>
      </c>
      <c r="K525" s="66">
        <v>0</v>
      </c>
      <c r="L525" s="67">
        <v>0</v>
      </c>
      <c r="M525" s="66">
        <v>1967.32</v>
      </c>
      <c r="N525" s="66">
        <v>2032.68</v>
      </c>
      <c r="O525" s="68">
        <v>0.50817000000000001</v>
      </c>
      <c r="P525" s="70">
        <v>2023</v>
      </c>
    </row>
    <row r="526" spans="1:16" x14ac:dyDescent="0.2">
      <c r="A526" s="69" t="s">
        <v>125</v>
      </c>
      <c r="B526" s="69" t="s">
        <v>537</v>
      </c>
      <c r="C526" s="69" t="s">
        <v>160</v>
      </c>
      <c r="D526" s="69" t="s">
        <v>159</v>
      </c>
      <c r="E526" s="69" t="s">
        <v>162</v>
      </c>
      <c r="F526" s="69" t="str">
        <f t="shared" si="9"/>
        <v>TAG001319 FAU Master Account Set: Budget Pool - INTRA-Fund Transfers Out</v>
      </c>
      <c r="G526" s="66">
        <v>411.24</v>
      </c>
      <c r="H526" s="66">
        <v>0</v>
      </c>
      <c r="I526" s="66">
        <v>411.24</v>
      </c>
      <c r="J526" s="66">
        <v>2257.87</v>
      </c>
      <c r="K526" s="66">
        <v>0</v>
      </c>
      <c r="L526" s="67">
        <v>0</v>
      </c>
      <c r="M526" s="66">
        <v>2257.87</v>
      </c>
      <c r="N526" s="66">
        <v>-1846.63</v>
      </c>
      <c r="O526" s="68">
        <v>-4.4903950000000004</v>
      </c>
      <c r="P526" s="70">
        <v>2023</v>
      </c>
    </row>
    <row r="527" spans="1:16" x14ac:dyDescent="0.2">
      <c r="A527" s="69" t="s">
        <v>125</v>
      </c>
      <c r="B527" s="69" t="s">
        <v>537</v>
      </c>
      <c r="C527" s="69" t="s">
        <v>160</v>
      </c>
      <c r="D527" s="69" t="s">
        <v>159</v>
      </c>
      <c r="E527" s="69" t="s">
        <v>158</v>
      </c>
      <c r="F527" s="69" t="str">
        <f t="shared" si="9"/>
        <v>TAG001319 FAU Master Account Set: Budget Pool - OPS</v>
      </c>
      <c r="G527" s="66">
        <v>10687</v>
      </c>
      <c r="H527" s="66">
        <v>0</v>
      </c>
      <c r="I527" s="66">
        <v>10687</v>
      </c>
      <c r="J527" s="66">
        <v>7242.52</v>
      </c>
      <c r="K527" s="66">
        <v>0</v>
      </c>
      <c r="L527" s="67">
        <v>0</v>
      </c>
      <c r="M527" s="66">
        <v>7242.52</v>
      </c>
      <c r="N527" s="66">
        <v>3444.48</v>
      </c>
      <c r="O527" s="68">
        <v>0.32230599999999998</v>
      </c>
      <c r="P527" s="70">
        <v>2023</v>
      </c>
    </row>
    <row r="528" spans="1:16" x14ac:dyDescent="0.2">
      <c r="A528" s="69" t="s">
        <v>85</v>
      </c>
      <c r="B528" s="69" t="s">
        <v>536</v>
      </c>
      <c r="C528" s="69" t="s">
        <v>160</v>
      </c>
      <c r="D528" s="69" t="s">
        <v>159</v>
      </c>
      <c r="E528" s="69" t="s">
        <v>163</v>
      </c>
      <c r="F528" s="69" t="str">
        <f t="shared" si="9"/>
        <v>TAG001320 FAU Master Account Set: Budget Pool - Expense</v>
      </c>
      <c r="G528" s="66">
        <v>10000</v>
      </c>
      <c r="H528" s="66">
        <v>0</v>
      </c>
      <c r="I528" s="66">
        <v>10000</v>
      </c>
      <c r="J528" s="66">
        <v>6464.34</v>
      </c>
      <c r="K528" s="66">
        <v>0</v>
      </c>
      <c r="L528" s="67">
        <v>0</v>
      </c>
      <c r="M528" s="66">
        <v>6464.34</v>
      </c>
      <c r="N528" s="66">
        <v>3535.66</v>
      </c>
      <c r="O528" s="68">
        <v>0.35356599999999999</v>
      </c>
      <c r="P528" s="70">
        <v>2023</v>
      </c>
    </row>
    <row r="529" spans="1:16" x14ac:dyDescent="0.2">
      <c r="A529" s="69" t="s">
        <v>85</v>
      </c>
      <c r="B529" s="69" t="s">
        <v>536</v>
      </c>
      <c r="C529" s="69" t="s">
        <v>160</v>
      </c>
      <c r="D529" s="69" t="s">
        <v>159</v>
      </c>
      <c r="E529" s="69" t="s">
        <v>162</v>
      </c>
      <c r="F529" s="69" t="str">
        <f t="shared" si="9"/>
        <v>TAG001320 FAU Master Account Set: Budget Pool - INTRA-Fund Transfers Out</v>
      </c>
      <c r="G529" s="66">
        <v>280</v>
      </c>
      <c r="H529" s="66">
        <v>0</v>
      </c>
      <c r="I529" s="66">
        <v>280</v>
      </c>
      <c r="J529" s="66">
        <v>180.99</v>
      </c>
      <c r="K529" s="66">
        <v>0</v>
      </c>
      <c r="L529" s="67">
        <v>0</v>
      </c>
      <c r="M529" s="66">
        <v>180.99</v>
      </c>
      <c r="N529" s="66">
        <v>99.01</v>
      </c>
      <c r="O529" s="68">
        <v>0.353607</v>
      </c>
      <c r="P529" s="70">
        <v>2023</v>
      </c>
    </row>
    <row r="530" spans="1:16" x14ac:dyDescent="0.2">
      <c r="A530" s="69" t="s">
        <v>109</v>
      </c>
      <c r="B530" s="69" t="s">
        <v>535</v>
      </c>
      <c r="C530" s="69" t="s">
        <v>160</v>
      </c>
      <c r="D530" s="69" t="s">
        <v>159</v>
      </c>
      <c r="E530" s="69" t="s">
        <v>163</v>
      </c>
      <c r="F530" s="69" t="str">
        <f t="shared" si="9"/>
        <v>TAG001321 FAU Master Account Set: Budget Pool - Expense</v>
      </c>
      <c r="G530" s="66">
        <v>13940</v>
      </c>
      <c r="H530" s="66">
        <v>0</v>
      </c>
      <c r="I530" s="66">
        <v>13940</v>
      </c>
      <c r="J530" s="66">
        <v>9939.92</v>
      </c>
      <c r="K530" s="66">
        <v>0</v>
      </c>
      <c r="L530" s="67">
        <v>0</v>
      </c>
      <c r="M530" s="66">
        <v>9939.92</v>
      </c>
      <c r="N530" s="66">
        <v>4000.08</v>
      </c>
      <c r="O530" s="68">
        <v>0.28694999999999998</v>
      </c>
      <c r="P530" s="70">
        <v>2023</v>
      </c>
    </row>
    <row r="531" spans="1:16" x14ac:dyDescent="0.2">
      <c r="A531" s="69" t="s">
        <v>109</v>
      </c>
      <c r="B531" s="69" t="s">
        <v>535</v>
      </c>
      <c r="C531" s="69" t="s">
        <v>160</v>
      </c>
      <c r="D531" s="69" t="s">
        <v>159</v>
      </c>
      <c r="E531" s="69" t="s">
        <v>162</v>
      </c>
      <c r="F531" s="69" t="str">
        <f t="shared" si="9"/>
        <v>TAG001321 FAU Master Account Set: Budget Pool - INTRA-Fund Transfers Out</v>
      </c>
      <c r="G531" s="66">
        <v>390.32</v>
      </c>
      <c r="H531" s="66">
        <v>0</v>
      </c>
      <c r="I531" s="66">
        <v>390.32</v>
      </c>
      <c r="J531" s="66">
        <v>278.33</v>
      </c>
      <c r="K531" s="66">
        <v>0</v>
      </c>
      <c r="L531" s="67">
        <v>0</v>
      </c>
      <c r="M531" s="66">
        <v>278.33</v>
      </c>
      <c r="N531" s="66">
        <v>111.99</v>
      </c>
      <c r="O531" s="68">
        <v>0.28691800000000001</v>
      </c>
      <c r="P531" s="70">
        <v>2023</v>
      </c>
    </row>
    <row r="532" spans="1:16" x14ac:dyDescent="0.2">
      <c r="A532" s="69" t="s">
        <v>127</v>
      </c>
      <c r="B532" s="69" t="s">
        <v>534</v>
      </c>
      <c r="C532" s="69" t="s">
        <v>160</v>
      </c>
      <c r="D532" s="69" t="s">
        <v>159</v>
      </c>
      <c r="E532" s="69" t="s">
        <v>163</v>
      </c>
      <c r="F532" s="69" t="str">
        <f t="shared" si="9"/>
        <v>TAG001322 FAU Master Account Set: Budget Pool - Expense</v>
      </c>
      <c r="G532" s="66">
        <v>25100</v>
      </c>
      <c r="H532" s="66">
        <v>-2500</v>
      </c>
      <c r="I532" s="66">
        <v>22600</v>
      </c>
      <c r="J532" s="66">
        <v>19775.86</v>
      </c>
      <c r="K532" s="66">
        <v>0</v>
      </c>
      <c r="L532" s="67">
        <v>0</v>
      </c>
      <c r="M532" s="66">
        <v>19775.86</v>
      </c>
      <c r="N532" s="66">
        <v>2824.14</v>
      </c>
      <c r="O532" s="68">
        <v>0.124962</v>
      </c>
      <c r="P532" s="70">
        <v>2023</v>
      </c>
    </row>
    <row r="533" spans="1:16" x14ac:dyDescent="0.2">
      <c r="A533" s="69" t="s">
        <v>127</v>
      </c>
      <c r="B533" s="69" t="s">
        <v>534</v>
      </c>
      <c r="C533" s="69" t="s">
        <v>160</v>
      </c>
      <c r="D533" s="69" t="s">
        <v>159</v>
      </c>
      <c r="E533" s="69" t="s">
        <v>162</v>
      </c>
      <c r="F533" s="69" t="str">
        <f t="shared" si="9"/>
        <v>TAG001322 FAU Master Account Set: Budget Pool - INTRA-Fund Transfers Out</v>
      </c>
      <c r="G533" s="66">
        <v>702.8</v>
      </c>
      <c r="H533" s="66">
        <v>0</v>
      </c>
      <c r="I533" s="66">
        <v>702.8</v>
      </c>
      <c r="J533" s="66">
        <v>1553.71</v>
      </c>
      <c r="K533" s="66">
        <v>0</v>
      </c>
      <c r="L533" s="67">
        <v>0</v>
      </c>
      <c r="M533" s="66">
        <v>1553.71</v>
      </c>
      <c r="N533" s="66">
        <v>-850.91</v>
      </c>
      <c r="O533" s="68">
        <v>-1.2107429999999999</v>
      </c>
      <c r="P533" s="70">
        <v>2023</v>
      </c>
    </row>
    <row r="534" spans="1:16" x14ac:dyDescent="0.2">
      <c r="A534" s="69" t="s">
        <v>129</v>
      </c>
      <c r="B534" s="69" t="s">
        <v>533</v>
      </c>
      <c r="C534" s="69" t="s">
        <v>160</v>
      </c>
      <c r="D534" s="69" t="s">
        <v>159</v>
      </c>
      <c r="E534" s="69" t="s">
        <v>163</v>
      </c>
      <c r="F534" s="69" t="str">
        <f t="shared" si="9"/>
        <v>TAG001323 FAU Master Account Set: Budget Pool - Expense</v>
      </c>
      <c r="G534" s="66">
        <v>20420</v>
      </c>
      <c r="H534" s="66">
        <v>612.67999999999995</v>
      </c>
      <c r="I534" s="66">
        <v>21032.68</v>
      </c>
      <c r="J534" s="66">
        <v>21211.07</v>
      </c>
      <c r="K534" s="66">
        <v>0</v>
      </c>
      <c r="L534" s="67">
        <v>0</v>
      </c>
      <c r="M534" s="66">
        <v>21211.07</v>
      </c>
      <c r="N534" s="66">
        <v>-178.39</v>
      </c>
      <c r="O534" s="68">
        <v>-8.482E-3</v>
      </c>
      <c r="P534" s="70">
        <v>2023</v>
      </c>
    </row>
    <row r="535" spans="1:16" x14ac:dyDescent="0.2">
      <c r="A535" s="69" t="s">
        <v>129</v>
      </c>
      <c r="B535" s="69" t="s">
        <v>533</v>
      </c>
      <c r="C535" s="69" t="s">
        <v>160</v>
      </c>
      <c r="D535" s="69" t="s">
        <v>159</v>
      </c>
      <c r="E535" s="69" t="s">
        <v>162</v>
      </c>
      <c r="F535" s="69" t="str">
        <f t="shared" si="9"/>
        <v>TAG001323 FAU Master Account Set: Budget Pool - INTRA-Fund Transfers Out</v>
      </c>
      <c r="G535" s="66">
        <v>2461.16</v>
      </c>
      <c r="H535" s="66">
        <v>0</v>
      </c>
      <c r="I535" s="66">
        <v>2461.16</v>
      </c>
      <c r="J535" s="66">
        <v>1973.61</v>
      </c>
      <c r="K535" s="66">
        <v>0</v>
      </c>
      <c r="L535" s="67">
        <v>0</v>
      </c>
      <c r="M535" s="66">
        <v>1973.61</v>
      </c>
      <c r="N535" s="66">
        <v>487.55</v>
      </c>
      <c r="O535" s="68">
        <v>0.198098</v>
      </c>
      <c r="P535" s="70">
        <v>2023</v>
      </c>
    </row>
    <row r="536" spans="1:16" x14ac:dyDescent="0.2">
      <c r="A536" s="69" t="s">
        <v>129</v>
      </c>
      <c r="B536" s="69" t="s">
        <v>533</v>
      </c>
      <c r="C536" s="69" t="s">
        <v>160</v>
      </c>
      <c r="D536" s="69" t="s">
        <v>159</v>
      </c>
      <c r="E536" s="69" t="s">
        <v>158</v>
      </c>
      <c r="F536" s="69" t="str">
        <f t="shared" si="9"/>
        <v>TAG001323 FAU Master Account Set: Budget Pool - OPS</v>
      </c>
      <c r="G536" s="66">
        <v>9510</v>
      </c>
      <c r="H536" s="66">
        <v>0</v>
      </c>
      <c r="I536" s="66">
        <v>9510</v>
      </c>
      <c r="J536" s="66">
        <v>5585.75</v>
      </c>
      <c r="K536" s="66">
        <v>0</v>
      </c>
      <c r="L536" s="67">
        <v>0</v>
      </c>
      <c r="M536" s="66">
        <v>5585.75</v>
      </c>
      <c r="N536" s="66">
        <v>3924.25</v>
      </c>
      <c r="O536" s="68">
        <v>0.41264499999999998</v>
      </c>
      <c r="P536" s="70">
        <v>2023</v>
      </c>
    </row>
    <row r="537" spans="1:16" x14ac:dyDescent="0.2">
      <c r="A537" s="69" t="s">
        <v>129</v>
      </c>
      <c r="B537" s="69" t="s">
        <v>533</v>
      </c>
      <c r="C537" s="69" t="s">
        <v>160</v>
      </c>
      <c r="D537" s="69" t="s">
        <v>159</v>
      </c>
      <c r="E537" s="69" t="s">
        <v>167</v>
      </c>
      <c r="F537" s="69" t="str">
        <f t="shared" si="9"/>
        <v>TAG001323 FAU Master Account Set: Budget Pool - Salaries &amp; Benefits (AMP, SP, Faculty)</v>
      </c>
      <c r="G537" s="66">
        <v>57968.4</v>
      </c>
      <c r="H537" s="66">
        <v>-612.67999999999995</v>
      </c>
      <c r="I537" s="66">
        <v>57355.72</v>
      </c>
      <c r="J537" s="66">
        <v>43686.76</v>
      </c>
      <c r="K537" s="66">
        <v>0</v>
      </c>
      <c r="L537" s="67">
        <v>0</v>
      </c>
      <c r="M537" s="66">
        <v>43686.76</v>
      </c>
      <c r="N537" s="66">
        <v>13668.96</v>
      </c>
      <c r="O537" s="68">
        <v>0.238319</v>
      </c>
      <c r="P537" s="70">
        <v>2023</v>
      </c>
    </row>
    <row r="538" spans="1:16" x14ac:dyDescent="0.2">
      <c r="A538" s="69" t="s">
        <v>86</v>
      </c>
      <c r="B538" s="69" t="s">
        <v>532</v>
      </c>
      <c r="C538" s="69" t="s">
        <v>160</v>
      </c>
      <c r="D538" s="69" t="s">
        <v>159</v>
      </c>
      <c r="E538" s="69" t="s">
        <v>163</v>
      </c>
      <c r="F538" s="69" t="str">
        <f t="shared" si="9"/>
        <v>TAG001324 FAU Master Account Set: Budget Pool - Expense</v>
      </c>
      <c r="G538" s="66">
        <v>35500</v>
      </c>
      <c r="H538" s="66">
        <v>0</v>
      </c>
      <c r="I538" s="66">
        <v>35500</v>
      </c>
      <c r="J538" s="66">
        <v>33071.919999999998</v>
      </c>
      <c r="K538" s="66">
        <v>101.71</v>
      </c>
      <c r="L538" s="67">
        <v>0</v>
      </c>
      <c r="M538" s="66">
        <v>33173.629999999997</v>
      </c>
      <c r="N538" s="66">
        <v>2326.37</v>
      </c>
      <c r="O538" s="68">
        <v>6.5532000000000007E-2</v>
      </c>
      <c r="P538" s="70">
        <v>2023</v>
      </c>
    </row>
    <row r="539" spans="1:16" x14ac:dyDescent="0.2">
      <c r="A539" s="69" t="s">
        <v>86</v>
      </c>
      <c r="B539" s="69" t="s">
        <v>532</v>
      </c>
      <c r="C539" s="69" t="s">
        <v>160</v>
      </c>
      <c r="D539" s="69" t="s">
        <v>159</v>
      </c>
      <c r="E539" s="69" t="s">
        <v>162</v>
      </c>
      <c r="F539" s="69" t="str">
        <f t="shared" si="9"/>
        <v>TAG001324 FAU Master Account Set: Budget Pool - INTRA-Fund Transfers Out</v>
      </c>
      <c r="G539" s="66">
        <v>1656.2</v>
      </c>
      <c r="H539" s="66">
        <v>0</v>
      </c>
      <c r="I539" s="66">
        <v>1656.2</v>
      </c>
      <c r="J539" s="66">
        <v>8959.5</v>
      </c>
      <c r="K539" s="66">
        <v>0</v>
      </c>
      <c r="L539" s="67">
        <v>0</v>
      </c>
      <c r="M539" s="66">
        <v>8959.5</v>
      </c>
      <c r="N539" s="66">
        <v>-7303.3</v>
      </c>
      <c r="O539" s="68">
        <v>-4.4096729999999997</v>
      </c>
      <c r="P539" s="70">
        <v>2023</v>
      </c>
    </row>
    <row r="540" spans="1:16" x14ac:dyDescent="0.2">
      <c r="A540" s="69" t="s">
        <v>86</v>
      </c>
      <c r="B540" s="69" t="s">
        <v>532</v>
      </c>
      <c r="C540" s="69" t="s">
        <v>160</v>
      </c>
      <c r="D540" s="69" t="s">
        <v>159</v>
      </c>
      <c r="E540" s="69" t="s">
        <v>158</v>
      </c>
      <c r="F540" s="69" t="str">
        <f t="shared" si="9"/>
        <v>TAG001324 FAU Master Account Set: Budget Pool - OPS</v>
      </c>
      <c r="G540" s="66">
        <v>23650</v>
      </c>
      <c r="H540" s="66">
        <v>0</v>
      </c>
      <c r="I540" s="66">
        <v>23650</v>
      </c>
      <c r="J540" s="66">
        <v>13560.25</v>
      </c>
      <c r="K540" s="66">
        <v>0</v>
      </c>
      <c r="L540" s="67">
        <v>0</v>
      </c>
      <c r="M540" s="66">
        <v>13560.25</v>
      </c>
      <c r="N540" s="66">
        <v>10089.75</v>
      </c>
      <c r="O540" s="68">
        <v>0.42662800000000001</v>
      </c>
      <c r="P540" s="70">
        <v>2023</v>
      </c>
    </row>
    <row r="541" spans="1:16" x14ac:dyDescent="0.2">
      <c r="A541" s="69" t="s">
        <v>131</v>
      </c>
      <c r="B541" s="69" t="s">
        <v>531</v>
      </c>
      <c r="C541" s="69" t="s">
        <v>160</v>
      </c>
      <c r="D541" s="69" t="s">
        <v>159</v>
      </c>
      <c r="E541" s="69" t="s">
        <v>163</v>
      </c>
      <c r="F541" s="69" t="str">
        <f t="shared" si="9"/>
        <v>TAG001325 FAU Master Account Set: Budget Pool - Expense</v>
      </c>
      <c r="G541" s="66">
        <v>5790.09</v>
      </c>
      <c r="H541" s="66">
        <v>0</v>
      </c>
      <c r="I541" s="66">
        <v>5790.09</v>
      </c>
      <c r="J541" s="66">
        <v>2352.83</v>
      </c>
      <c r="K541" s="66">
        <v>0</v>
      </c>
      <c r="L541" s="67">
        <v>0</v>
      </c>
      <c r="M541" s="66">
        <v>2352.83</v>
      </c>
      <c r="N541" s="66">
        <v>3437.26</v>
      </c>
      <c r="O541" s="68">
        <v>0.59364499999999998</v>
      </c>
      <c r="P541" s="70">
        <v>2023</v>
      </c>
    </row>
    <row r="542" spans="1:16" x14ac:dyDescent="0.2">
      <c r="A542" s="69" t="s">
        <v>131</v>
      </c>
      <c r="B542" s="69" t="s">
        <v>531</v>
      </c>
      <c r="C542" s="69" t="s">
        <v>160</v>
      </c>
      <c r="D542" s="69" t="s">
        <v>159</v>
      </c>
      <c r="E542" s="69" t="s">
        <v>162</v>
      </c>
      <c r="F542" s="69" t="str">
        <f t="shared" si="9"/>
        <v>TAG001325 FAU Master Account Set: Budget Pool - INTRA-Fund Transfers Out</v>
      </c>
      <c r="G542" s="66">
        <v>162.12</v>
      </c>
      <c r="H542" s="66">
        <v>0</v>
      </c>
      <c r="I542" s="66">
        <v>162.12</v>
      </c>
      <c r="J542" s="66">
        <v>3503.14</v>
      </c>
      <c r="K542" s="66">
        <v>0</v>
      </c>
      <c r="L542" s="67">
        <v>0</v>
      </c>
      <c r="M542" s="66">
        <v>3503.14</v>
      </c>
      <c r="N542" s="66">
        <v>-3341.02</v>
      </c>
      <c r="O542" s="68">
        <v>-20.608315000000001</v>
      </c>
      <c r="P542" s="70">
        <v>2023</v>
      </c>
    </row>
    <row r="543" spans="1:16" x14ac:dyDescent="0.2">
      <c r="A543" s="69" t="s">
        <v>133</v>
      </c>
      <c r="B543" s="69" t="s">
        <v>530</v>
      </c>
      <c r="C543" s="69" t="s">
        <v>160</v>
      </c>
      <c r="D543" s="69" t="s">
        <v>159</v>
      </c>
      <c r="E543" s="69" t="s">
        <v>163</v>
      </c>
      <c r="F543" s="69" t="str">
        <f t="shared" si="9"/>
        <v>TAG001326 FAU Master Account Set: Budget Pool - Expense</v>
      </c>
      <c r="G543" s="66">
        <v>8550</v>
      </c>
      <c r="H543" s="66">
        <v>0</v>
      </c>
      <c r="I543" s="66">
        <v>8550</v>
      </c>
      <c r="J543" s="66">
        <v>7783.87</v>
      </c>
      <c r="K543" s="66">
        <v>0</v>
      </c>
      <c r="L543" s="67">
        <v>0</v>
      </c>
      <c r="M543" s="66">
        <v>7783.87</v>
      </c>
      <c r="N543" s="66">
        <v>766.13</v>
      </c>
      <c r="O543" s="68">
        <v>8.9606000000000005E-2</v>
      </c>
      <c r="P543" s="70">
        <v>2023</v>
      </c>
    </row>
    <row r="544" spans="1:16" x14ac:dyDescent="0.2">
      <c r="A544" s="69" t="s">
        <v>133</v>
      </c>
      <c r="B544" s="69" t="s">
        <v>530</v>
      </c>
      <c r="C544" s="69" t="s">
        <v>160</v>
      </c>
      <c r="D544" s="69" t="s">
        <v>159</v>
      </c>
      <c r="E544" s="69" t="s">
        <v>162</v>
      </c>
      <c r="F544" s="69" t="str">
        <f t="shared" si="9"/>
        <v>TAG001326 FAU Master Account Set: Budget Pool - INTRA-Fund Transfers Out</v>
      </c>
      <c r="G544" s="66">
        <v>239.4</v>
      </c>
      <c r="H544" s="66">
        <v>0</v>
      </c>
      <c r="I544" s="66">
        <v>239.4</v>
      </c>
      <c r="J544" s="66">
        <v>817.96</v>
      </c>
      <c r="K544" s="66">
        <v>0</v>
      </c>
      <c r="L544" s="67">
        <v>0</v>
      </c>
      <c r="M544" s="66">
        <v>817.96</v>
      </c>
      <c r="N544" s="66">
        <v>-578.55999999999995</v>
      </c>
      <c r="O544" s="68">
        <v>-2.4167079999999999</v>
      </c>
      <c r="P544" s="70">
        <v>2023</v>
      </c>
    </row>
    <row r="545" spans="1:16" x14ac:dyDescent="0.2">
      <c r="A545" s="69" t="s">
        <v>111</v>
      </c>
      <c r="B545" s="69" t="s">
        <v>529</v>
      </c>
      <c r="C545" s="69" t="s">
        <v>160</v>
      </c>
      <c r="D545" s="69" t="s">
        <v>159</v>
      </c>
      <c r="E545" s="69" t="s">
        <v>163</v>
      </c>
      <c r="F545" s="69" t="str">
        <f t="shared" si="9"/>
        <v>TAG001327 FAU Master Account Set: Budget Pool - Expense</v>
      </c>
      <c r="G545" s="66">
        <v>15000</v>
      </c>
      <c r="H545" s="66">
        <v>0</v>
      </c>
      <c r="I545" s="66">
        <v>15000</v>
      </c>
      <c r="J545" s="66">
        <v>6652.3</v>
      </c>
      <c r="K545" s="66">
        <v>0</v>
      </c>
      <c r="L545" s="67">
        <v>0</v>
      </c>
      <c r="M545" s="66">
        <v>6652.3</v>
      </c>
      <c r="N545" s="66">
        <v>8347.7000000000007</v>
      </c>
      <c r="O545" s="68">
        <v>0.55651300000000004</v>
      </c>
      <c r="P545" s="70">
        <v>2023</v>
      </c>
    </row>
    <row r="546" spans="1:16" x14ac:dyDescent="0.2">
      <c r="A546" s="69" t="s">
        <v>111</v>
      </c>
      <c r="B546" s="69" t="s">
        <v>529</v>
      </c>
      <c r="C546" s="69" t="s">
        <v>160</v>
      </c>
      <c r="D546" s="69" t="s">
        <v>159</v>
      </c>
      <c r="E546" s="69" t="s">
        <v>162</v>
      </c>
      <c r="F546" s="69" t="str">
        <f t="shared" si="9"/>
        <v>TAG001327 FAU Master Account Set: Budget Pool - INTRA-Fund Transfers Out</v>
      </c>
      <c r="G546" s="66">
        <v>420</v>
      </c>
      <c r="H546" s="66">
        <v>0</v>
      </c>
      <c r="I546" s="66">
        <v>420</v>
      </c>
      <c r="J546" s="66">
        <v>186.27</v>
      </c>
      <c r="K546" s="66">
        <v>0</v>
      </c>
      <c r="L546" s="67">
        <v>0</v>
      </c>
      <c r="M546" s="66">
        <v>186.27</v>
      </c>
      <c r="N546" s="66">
        <v>233.73</v>
      </c>
      <c r="O546" s="68">
        <v>0.55649999999999999</v>
      </c>
      <c r="P546" s="70">
        <v>2023</v>
      </c>
    </row>
    <row r="547" spans="1:16" x14ac:dyDescent="0.2">
      <c r="A547" s="69" t="s">
        <v>135</v>
      </c>
      <c r="B547" s="69" t="s">
        <v>528</v>
      </c>
      <c r="C547" s="69" t="s">
        <v>160</v>
      </c>
      <c r="D547" s="69" t="s">
        <v>159</v>
      </c>
      <c r="E547" s="69" t="s">
        <v>163</v>
      </c>
      <c r="F547" s="69" t="str">
        <f t="shared" si="9"/>
        <v>TAG001328 FAU Master Account Set: Budget Pool - Expense</v>
      </c>
      <c r="G547" s="66">
        <v>22000</v>
      </c>
      <c r="H547" s="66">
        <v>0</v>
      </c>
      <c r="I547" s="66">
        <v>22000</v>
      </c>
      <c r="J547" s="66">
        <v>16372.84</v>
      </c>
      <c r="K547" s="66">
        <v>0</v>
      </c>
      <c r="L547" s="67">
        <v>0</v>
      </c>
      <c r="M547" s="66">
        <v>16372.84</v>
      </c>
      <c r="N547" s="66">
        <v>5627.16</v>
      </c>
      <c r="O547" s="68">
        <v>0.25578000000000001</v>
      </c>
      <c r="P547" s="70">
        <v>2023</v>
      </c>
    </row>
    <row r="548" spans="1:16" x14ac:dyDescent="0.2">
      <c r="A548" s="69" t="s">
        <v>135</v>
      </c>
      <c r="B548" s="69" t="s">
        <v>528</v>
      </c>
      <c r="C548" s="69" t="s">
        <v>160</v>
      </c>
      <c r="D548" s="69" t="s">
        <v>159</v>
      </c>
      <c r="E548" s="69" t="s">
        <v>162</v>
      </c>
      <c r="F548" s="69" t="str">
        <f t="shared" si="9"/>
        <v>TAG001328 FAU Master Account Set: Budget Pool - INTRA-Fund Transfers Out</v>
      </c>
      <c r="G548" s="66">
        <v>616</v>
      </c>
      <c r="H548" s="66">
        <v>0</v>
      </c>
      <c r="I548" s="66">
        <v>616</v>
      </c>
      <c r="J548" s="66">
        <v>958.43</v>
      </c>
      <c r="K548" s="66">
        <v>0</v>
      </c>
      <c r="L548" s="67">
        <v>0</v>
      </c>
      <c r="M548" s="66">
        <v>958.43</v>
      </c>
      <c r="N548" s="66">
        <v>-342.43</v>
      </c>
      <c r="O548" s="68">
        <v>-0.55589299999999997</v>
      </c>
      <c r="P548" s="70">
        <v>2023</v>
      </c>
    </row>
    <row r="549" spans="1:16" x14ac:dyDescent="0.2">
      <c r="A549" s="69" t="s">
        <v>113</v>
      </c>
      <c r="B549" s="69" t="s">
        <v>527</v>
      </c>
      <c r="C549" s="69" t="s">
        <v>160</v>
      </c>
      <c r="D549" s="69" t="s">
        <v>159</v>
      </c>
      <c r="E549" s="69" t="s">
        <v>163</v>
      </c>
      <c r="F549" s="69" t="str">
        <f t="shared" si="9"/>
        <v>TAG001329 FAU Master Account Set: Budget Pool - Expense</v>
      </c>
      <c r="G549" s="66">
        <v>750</v>
      </c>
      <c r="H549" s="66">
        <v>0</v>
      </c>
      <c r="I549" s="66">
        <v>750</v>
      </c>
      <c r="J549" s="66">
        <v>300.92</v>
      </c>
      <c r="K549" s="66">
        <v>0</v>
      </c>
      <c r="L549" s="67">
        <v>0</v>
      </c>
      <c r="M549" s="66">
        <v>300.92</v>
      </c>
      <c r="N549" s="66">
        <v>449.08</v>
      </c>
      <c r="O549" s="68">
        <v>0.598773</v>
      </c>
      <c r="P549" s="70">
        <v>2023</v>
      </c>
    </row>
    <row r="550" spans="1:16" x14ac:dyDescent="0.2">
      <c r="A550" s="69" t="s">
        <v>113</v>
      </c>
      <c r="B550" s="69" t="s">
        <v>527</v>
      </c>
      <c r="C550" s="69" t="s">
        <v>160</v>
      </c>
      <c r="D550" s="69" t="s">
        <v>159</v>
      </c>
      <c r="E550" s="69" t="s">
        <v>162</v>
      </c>
      <c r="F550" s="69" t="str">
        <f t="shared" si="9"/>
        <v>TAG001329 FAU Master Account Set: Budget Pool - INTRA-Fund Transfers Out</v>
      </c>
      <c r="G550" s="66">
        <v>2704.38</v>
      </c>
      <c r="H550" s="66">
        <v>0</v>
      </c>
      <c r="I550" s="66">
        <v>2704.38</v>
      </c>
      <c r="J550" s="66">
        <v>47592.47</v>
      </c>
      <c r="K550" s="66">
        <v>0</v>
      </c>
      <c r="L550" s="67">
        <v>0</v>
      </c>
      <c r="M550" s="66">
        <v>47592.47</v>
      </c>
      <c r="N550" s="66">
        <v>-44888.09</v>
      </c>
      <c r="O550" s="68">
        <v>-16.598292000000001</v>
      </c>
      <c r="P550" s="70">
        <v>2023</v>
      </c>
    </row>
    <row r="551" spans="1:16" x14ac:dyDescent="0.2">
      <c r="A551" s="69" t="s">
        <v>113</v>
      </c>
      <c r="B551" s="69" t="s">
        <v>527</v>
      </c>
      <c r="C551" s="69" t="s">
        <v>160</v>
      </c>
      <c r="D551" s="69" t="s">
        <v>159</v>
      </c>
      <c r="E551" s="69" t="s">
        <v>158</v>
      </c>
      <c r="F551" s="69" t="str">
        <f t="shared" si="9"/>
        <v>TAG001329 FAU Master Account Set: Budget Pool - OPS</v>
      </c>
      <c r="G551" s="66">
        <v>95835</v>
      </c>
      <c r="H551" s="66">
        <v>0</v>
      </c>
      <c r="I551" s="66">
        <v>95835</v>
      </c>
      <c r="J551" s="66">
        <v>39924.97</v>
      </c>
      <c r="K551" s="66">
        <v>0</v>
      </c>
      <c r="L551" s="67">
        <v>0</v>
      </c>
      <c r="M551" s="66">
        <v>39924.97</v>
      </c>
      <c r="N551" s="66">
        <v>55910.03</v>
      </c>
      <c r="O551" s="68">
        <v>0.583399</v>
      </c>
      <c r="P551" s="70">
        <v>2023</v>
      </c>
    </row>
    <row r="552" spans="1:16" x14ac:dyDescent="0.2">
      <c r="A552" s="69" t="s">
        <v>87</v>
      </c>
      <c r="B552" s="69" t="s">
        <v>526</v>
      </c>
      <c r="C552" s="69" t="s">
        <v>160</v>
      </c>
      <c r="D552" s="69" t="s">
        <v>159</v>
      </c>
      <c r="E552" s="69" t="s">
        <v>163</v>
      </c>
      <c r="F552" s="69" t="str">
        <f t="shared" si="9"/>
        <v>TAG001330 FAU Master Account Set: Budget Pool - Expense</v>
      </c>
      <c r="G552" s="66">
        <v>1500</v>
      </c>
      <c r="H552" s="66">
        <v>0</v>
      </c>
      <c r="I552" s="66">
        <v>1500</v>
      </c>
      <c r="J552" s="66">
        <v>664.92</v>
      </c>
      <c r="K552" s="66">
        <v>0</v>
      </c>
      <c r="L552" s="67">
        <v>0</v>
      </c>
      <c r="M552" s="66">
        <v>664.92</v>
      </c>
      <c r="N552" s="66">
        <v>835.08</v>
      </c>
      <c r="O552" s="68">
        <v>0.55671999999999999</v>
      </c>
      <c r="P552" s="70">
        <v>2023</v>
      </c>
    </row>
    <row r="553" spans="1:16" x14ac:dyDescent="0.2">
      <c r="A553" s="69" t="s">
        <v>87</v>
      </c>
      <c r="B553" s="69" t="s">
        <v>526</v>
      </c>
      <c r="C553" s="69" t="s">
        <v>160</v>
      </c>
      <c r="D553" s="69" t="s">
        <v>159</v>
      </c>
      <c r="E553" s="69" t="s">
        <v>162</v>
      </c>
      <c r="F553" s="69" t="str">
        <f t="shared" si="9"/>
        <v>TAG001330 FAU Master Account Set: Budget Pool - INTRA-Fund Transfers Out</v>
      </c>
      <c r="G553" s="66">
        <v>3486.45</v>
      </c>
      <c r="H553" s="66">
        <v>0</v>
      </c>
      <c r="I553" s="66">
        <v>3486.45</v>
      </c>
      <c r="J553" s="66">
        <v>36473.21</v>
      </c>
      <c r="K553" s="66">
        <v>0</v>
      </c>
      <c r="L553" s="67">
        <v>0</v>
      </c>
      <c r="M553" s="66">
        <v>36473.21</v>
      </c>
      <c r="N553" s="66">
        <v>-32986.76</v>
      </c>
      <c r="O553" s="68">
        <v>-9.4614180000000001</v>
      </c>
      <c r="P553" s="70">
        <v>2023</v>
      </c>
    </row>
    <row r="554" spans="1:16" x14ac:dyDescent="0.2">
      <c r="A554" s="69" t="s">
        <v>87</v>
      </c>
      <c r="B554" s="69" t="s">
        <v>526</v>
      </c>
      <c r="C554" s="69" t="s">
        <v>160</v>
      </c>
      <c r="D554" s="69" t="s">
        <v>159</v>
      </c>
      <c r="E554" s="69" t="s">
        <v>158</v>
      </c>
      <c r="F554" s="69" t="str">
        <f t="shared" si="9"/>
        <v>TAG001330 FAU Master Account Set: Budget Pool - OPS</v>
      </c>
      <c r="G554" s="66">
        <v>123016</v>
      </c>
      <c r="H554" s="66">
        <v>0</v>
      </c>
      <c r="I554" s="66">
        <v>123016</v>
      </c>
      <c r="J554" s="66">
        <v>83307.27</v>
      </c>
      <c r="K554" s="66">
        <v>0</v>
      </c>
      <c r="L554" s="67">
        <v>0</v>
      </c>
      <c r="M554" s="66">
        <v>83307.27</v>
      </c>
      <c r="N554" s="66">
        <v>39708.730000000003</v>
      </c>
      <c r="O554" s="68">
        <v>0.322793</v>
      </c>
      <c r="P554" s="70">
        <v>2023</v>
      </c>
    </row>
    <row r="555" spans="1:16" x14ac:dyDescent="0.2">
      <c r="A555" s="69" t="s">
        <v>88</v>
      </c>
      <c r="B555" s="69" t="s">
        <v>525</v>
      </c>
      <c r="C555" s="69" t="s">
        <v>160</v>
      </c>
      <c r="D555" s="69" t="s">
        <v>159</v>
      </c>
      <c r="E555" s="69" t="s">
        <v>163</v>
      </c>
      <c r="F555" s="69" t="str">
        <f t="shared" si="9"/>
        <v>TAG001331 FAU Master Account Set: Budget Pool - Expense</v>
      </c>
      <c r="G555" s="66">
        <v>8000</v>
      </c>
      <c r="H555" s="66">
        <v>0</v>
      </c>
      <c r="I555" s="66">
        <v>8000</v>
      </c>
      <c r="J555" s="66">
        <v>7437.14</v>
      </c>
      <c r="K555" s="66">
        <v>0</v>
      </c>
      <c r="L555" s="67">
        <v>0</v>
      </c>
      <c r="M555" s="66">
        <v>7437.14</v>
      </c>
      <c r="N555" s="66">
        <v>562.86</v>
      </c>
      <c r="O555" s="68">
        <v>7.0358000000000004E-2</v>
      </c>
      <c r="P555" s="70">
        <v>2023</v>
      </c>
    </row>
    <row r="556" spans="1:16" x14ac:dyDescent="0.2">
      <c r="A556" s="69" t="s">
        <v>88</v>
      </c>
      <c r="B556" s="69" t="s">
        <v>525</v>
      </c>
      <c r="C556" s="69" t="s">
        <v>160</v>
      </c>
      <c r="D556" s="69" t="s">
        <v>159</v>
      </c>
      <c r="E556" s="69" t="s">
        <v>162</v>
      </c>
      <c r="F556" s="69" t="str">
        <f t="shared" si="9"/>
        <v>TAG001331 FAU Master Account Set: Budget Pool - INTRA-Fund Transfers Out</v>
      </c>
      <c r="G556" s="66">
        <v>224</v>
      </c>
      <c r="H556" s="66">
        <v>0</v>
      </c>
      <c r="I556" s="66">
        <v>224</v>
      </c>
      <c r="J556" s="66">
        <v>208.24</v>
      </c>
      <c r="K556" s="66">
        <v>0</v>
      </c>
      <c r="L556" s="67">
        <v>0</v>
      </c>
      <c r="M556" s="66">
        <v>208.24</v>
      </c>
      <c r="N556" s="66">
        <v>15.76</v>
      </c>
      <c r="O556" s="68">
        <v>7.0357000000000003E-2</v>
      </c>
      <c r="P556" s="70">
        <v>2023</v>
      </c>
    </row>
    <row r="557" spans="1:16" x14ac:dyDescent="0.2">
      <c r="A557" s="69" t="s">
        <v>89</v>
      </c>
      <c r="B557" s="69" t="s">
        <v>524</v>
      </c>
      <c r="C557" s="69" t="s">
        <v>160</v>
      </c>
      <c r="D557" s="69" t="s">
        <v>159</v>
      </c>
      <c r="E557" s="69" t="s">
        <v>163</v>
      </c>
      <c r="F557" s="69" t="str">
        <f t="shared" si="9"/>
        <v>TAG001332 FAU Master Account Set: Budget Pool - Expense</v>
      </c>
      <c r="G557" s="66">
        <v>32500</v>
      </c>
      <c r="H557" s="66">
        <v>0</v>
      </c>
      <c r="I557" s="66">
        <v>32500</v>
      </c>
      <c r="J557" s="66">
        <v>16150.42</v>
      </c>
      <c r="K557" s="66">
        <v>0</v>
      </c>
      <c r="L557" s="67">
        <v>0</v>
      </c>
      <c r="M557" s="66">
        <v>16150.42</v>
      </c>
      <c r="N557" s="66">
        <v>16349.58</v>
      </c>
      <c r="O557" s="68">
        <v>0.50306399999999996</v>
      </c>
      <c r="P557" s="70">
        <v>2023</v>
      </c>
    </row>
    <row r="558" spans="1:16" x14ac:dyDescent="0.2">
      <c r="A558" s="69" t="s">
        <v>89</v>
      </c>
      <c r="B558" s="69" t="s">
        <v>524</v>
      </c>
      <c r="C558" s="69" t="s">
        <v>160</v>
      </c>
      <c r="D558" s="69" t="s">
        <v>159</v>
      </c>
      <c r="E558" s="69" t="s">
        <v>162</v>
      </c>
      <c r="F558" s="69" t="str">
        <f t="shared" si="9"/>
        <v>TAG001332 FAU Master Account Set: Budget Pool - INTRA-Fund Transfers Out</v>
      </c>
      <c r="G558" s="66">
        <v>2770.26</v>
      </c>
      <c r="H558" s="66">
        <v>0</v>
      </c>
      <c r="I558" s="66">
        <v>2770.26</v>
      </c>
      <c r="J558" s="66">
        <v>18784.400000000001</v>
      </c>
      <c r="K558" s="66">
        <v>0</v>
      </c>
      <c r="L558" s="67">
        <v>0</v>
      </c>
      <c r="M558" s="66">
        <v>18784.400000000001</v>
      </c>
      <c r="N558" s="66">
        <v>-16014.14</v>
      </c>
      <c r="O558" s="68">
        <v>-5.780735</v>
      </c>
      <c r="P558" s="70">
        <v>2023</v>
      </c>
    </row>
    <row r="559" spans="1:16" x14ac:dyDescent="0.2">
      <c r="A559" s="69" t="s">
        <v>89</v>
      </c>
      <c r="B559" s="69" t="s">
        <v>524</v>
      </c>
      <c r="C559" s="69" t="s">
        <v>160</v>
      </c>
      <c r="D559" s="69" t="s">
        <v>159</v>
      </c>
      <c r="E559" s="69" t="s">
        <v>158</v>
      </c>
      <c r="F559" s="69" t="str">
        <f t="shared" si="9"/>
        <v>TAG001332 FAU Master Account Set: Budget Pool - OPS</v>
      </c>
      <c r="G559" s="66">
        <v>66438</v>
      </c>
      <c r="H559" s="66">
        <v>0</v>
      </c>
      <c r="I559" s="66">
        <v>66438</v>
      </c>
      <c r="J559" s="66">
        <v>42601.32</v>
      </c>
      <c r="K559" s="66">
        <v>0</v>
      </c>
      <c r="L559" s="67">
        <v>0</v>
      </c>
      <c r="M559" s="66">
        <v>42601.32</v>
      </c>
      <c r="N559" s="66">
        <v>23836.68</v>
      </c>
      <c r="O559" s="68">
        <v>0.35878100000000002</v>
      </c>
      <c r="P559" s="70">
        <v>2023</v>
      </c>
    </row>
    <row r="560" spans="1:16" x14ac:dyDescent="0.2">
      <c r="A560" s="69" t="s">
        <v>115</v>
      </c>
      <c r="B560" s="69" t="s">
        <v>523</v>
      </c>
      <c r="C560" s="69" t="s">
        <v>160</v>
      </c>
      <c r="D560" s="69" t="s">
        <v>159</v>
      </c>
      <c r="E560" s="69" t="s">
        <v>163</v>
      </c>
      <c r="F560" s="69" t="str">
        <f t="shared" si="9"/>
        <v>TAG001333 FAU Master Account Set: Budget Pool - Expense</v>
      </c>
      <c r="G560" s="66">
        <v>2300</v>
      </c>
      <c r="H560" s="66">
        <v>0</v>
      </c>
      <c r="I560" s="66">
        <v>2300</v>
      </c>
      <c r="J560" s="66">
        <v>978.4</v>
      </c>
      <c r="K560" s="66">
        <v>0</v>
      </c>
      <c r="L560" s="67">
        <v>-100</v>
      </c>
      <c r="M560" s="66">
        <v>878.4</v>
      </c>
      <c r="N560" s="66">
        <v>1421.6</v>
      </c>
      <c r="O560" s="68">
        <v>0.61808700000000005</v>
      </c>
      <c r="P560" s="70">
        <v>2023</v>
      </c>
    </row>
    <row r="561" spans="1:16" x14ac:dyDescent="0.2">
      <c r="A561" s="69" t="s">
        <v>115</v>
      </c>
      <c r="B561" s="69" t="s">
        <v>523</v>
      </c>
      <c r="C561" s="69" t="s">
        <v>160</v>
      </c>
      <c r="D561" s="69" t="s">
        <v>159</v>
      </c>
      <c r="E561" s="69" t="s">
        <v>162</v>
      </c>
      <c r="F561" s="69" t="str">
        <f t="shared" si="9"/>
        <v>TAG001333 FAU Master Account Set: Budget Pool - INTRA-Fund Transfers Out</v>
      </c>
      <c r="G561" s="66">
        <v>64.400000000000006</v>
      </c>
      <c r="H561" s="66">
        <v>0</v>
      </c>
      <c r="I561" s="66">
        <v>64.400000000000006</v>
      </c>
      <c r="J561" s="66">
        <v>27.4</v>
      </c>
      <c r="K561" s="66">
        <v>0</v>
      </c>
      <c r="L561" s="67">
        <v>0</v>
      </c>
      <c r="M561" s="66">
        <v>27.4</v>
      </c>
      <c r="N561" s="66">
        <v>37</v>
      </c>
      <c r="O561" s="68">
        <v>0.57453399999999999</v>
      </c>
      <c r="P561" s="70">
        <v>2023</v>
      </c>
    </row>
    <row r="562" spans="1:16" x14ac:dyDescent="0.2">
      <c r="A562" s="69" t="s">
        <v>90</v>
      </c>
      <c r="B562" s="69" t="s">
        <v>522</v>
      </c>
      <c r="C562" s="69" t="s">
        <v>160</v>
      </c>
      <c r="D562" s="69" t="s">
        <v>159</v>
      </c>
      <c r="E562" s="69" t="s">
        <v>163</v>
      </c>
      <c r="F562" s="69" t="str">
        <f t="shared" si="9"/>
        <v>TAG001334 FAU Master Account Set: Budget Pool - Expense</v>
      </c>
      <c r="G562" s="66">
        <v>25000</v>
      </c>
      <c r="H562" s="66">
        <v>0</v>
      </c>
      <c r="I562" s="66">
        <v>25000</v>
      </c>
      <c r="J562" s="66">
        <v>22154.11</v>
      </c>
      <c r="K562" s="66">
        <v>0</v>
      </c>
      <c r="L562" s="67">
        <v>0</v>
      </c>
      <c r="M562" s="66">
        <v>22154.11</v>
      </c>
      <c r="N562" s="66">
        <v>2845.89</v>
      </c>
      <c r="O562" s="68">
        <v>0.11383600000000001</v>
      </c>
      <c r="P562" s="70">
        <v>2023</v>
      </c>
    </row>
    <row r="563" spans="1:16" x14ac:dyDescent="0.2">
      <c r="A563" s="69" t="s">
        <v>90</v>
      </c>
      <c r="B563" s="69" t="s">
        <v>522</v>
      </c>
      <c r="C563" s="69" t="s">
        <v>160</v>
      </c>
      <c r="D563" s="69" t="s">
        <v>159</v>
      </c>
      <c r="E563" s="69" t="s">
        <v>162</v>
      </c>
      <c r="F563" s="69" t="str">
        <f t="shared" si="9"/>
        <v>TAG001334 FAU Master Account Set: Budget Pool - INTRA-Fund Transfers Out</v>
      </c>
      <c r="G563" s="66">
        <v>700</v>
      </c>
      <c r="H563" s="66">
        <v>0</v>
      </c>
      <c r="I563" s="66">
        <v>700</v>
      </c>
      <c r="J563" s="66">
        <v>620.30999999999995</v>
      </c>
      <c r="K563" s="66">
        <v>0</v>
      </c>
      <c r="L563" s="67">
        <v>0</v>
      </c>
      <c r="M563" s="66">
        <v>620.30999999999995</v>
      </c>
      <c r="N563" s="66">
        <v>79.69</v>
      </c>
      <c r="O563" s="68">
        <v>0.113843</v>
      </c>
      <c r="P563" s="70">
        <v>2023</v>
      </c>
    </row>
    <row r="564" spans="1:16" x14ac:dyDescent="0.2">
      <c r="A564" s="69" t="s">
        <v>91</v>
      </c>
      <c r="B564" s="69" t="s">
        <v>521</v>
      </c>
      <c r="C564" s="69" t="s">
        <v>160</v>
      </c>
      <c r="D564" s="69" t="s">
        <v>159</v>
      </c>
      <c r="E564" s="69" t="s">
        <v>163</v>
      </c>
      <c r="F564" s="69" t="str">
        <f t="shared" si="9"/>
        <v>TAG001336 FAU Master Account Set: Budget Pool - Expense</v>
      </c>
      <c r="G564" s="66">
        <v>174000</v>
      </c>
      <c r="H564" s="66">
        <v>-1500</v>
      </c>
      <c r="I564" s="66">
        <v>172500</v>
      </c>
      <c r="J564" s="66">
        <v>143513.07999999999</v>
      </c>
      <c r="K564" s="66">
        <v>6388.83</v>
      </c>
      <c r="L564" s="67">
        <v>0</v>
      </c>
      <c r="M564" s="66">
        <v>149901.91</v>
      </c>
      <c r="N564" s="66">
        <v>22598.09</v>
      </c>
      <c r="O564" s="68">
        <v>0.13100300000000001</v>
      </c>
      <c r="P564" s="70">
        <v>2023</v>
      </c>
    </row>
    <row r="565" spans="1:16" x14ac:dyDescent="0.2">
      <c r="A565" s="69" t="s">
        <v>91</v>
      </c>
      <c r="B565" s="69" t="s">
        <v>521</v>
      </c>
      <c r="C565" s="69" t="s">
        <v>160</v>
      </c>
      <c r="D565" s="69" t="s">
        <v>159</v>
      </c>
      <c r="E565" s="69" t="s">
        <v>162</v>
      </c>
      <c r="F565" s="69" t="str">
        <f t="shared" si="9"/>
        <v>TAG001336 FAU Master Account Set: Budget Pool - INTRA-Fund Transfers Out</v>
      </c>
      <c r="G565" s="66">
        <v>4872</v>
      </c>
      <c r="H565" s="66">
        <v>0</v>
      </c>
      <c r="I565" s="66">
        <v>4872</v>
      </c>
      <c r="J565" s="66">
        <v>4060.38</v>
      </c>
      <c r="K565" s="66">
        <v>0</v>
      </c>
      <c r="L565" s="67">
        <v>0</v>
      </c>
      <c r="M565" s="66">
        <v>4060.38</v>
      </c>
      <c r="N565" s="66">
        <v>811.62</v>
      </c>
      <c r="O565" s="68">
        <v>0.16658899999999999</v>
      </c>
      <c r="P565" s="70">
        <v>2023</v>
      </c>
    </row>
    <row r="566" spans="1:16" x14ac:dyDescent="0.2">
      <c r="A566" s="69" t="s">
        <v>91</v>
      </c>
      <c r="B566" s="69" t="s">
        <v>521</v>
      </c>
      <c r="C566" s="69" t="s">
        <v>160</v>
      </c>
      <c r="D566" s="69" t="s">
        <v>159</v>
      </c>
      <c r="E566" s="69" t="s">
        <v>158</v>
      </c>
      <c r="F566" s="69" t="str">
        <f t="shared" si="9"/>
        <v>TAG001336 FAU Master Account Set: Budget Pool - OPS</v>
      </c>
      <c r="G566" s="66">
        <v>0</v>
      </c>
      <c r="H566" s="66">
        <v>0</v>
      </c>
      <c r="I566" s="66">
        <v>0</v>
      </c>
      <c r="J566" s="66">
        <v>1500</v>
      </c>
      <c r="K566" s="66">
        <v>0</v>
      </c>
      <c r="L566" s="67">
        <v>0</v>
      </c>
      <c r="M566" s="66">
        <v>1500</v>
      </c>
      <c r="N566" s="66">
        <v>-1500</v>
      </c>
      <c r="O566" s="68">
        <v>0</v>
      </c>
      <c r="P566" s="70">
        <v>2023</v>
      </c>
    </row>
    <row r="567" spans="1:16" x14ac:dyDescent="0.2">
      <c r="A567" s="69" t="s">
        <v>91</v>
      </c>
      <c r="B567" s="69" t="s">
        <v>521</v>
      </c>
      <c r="C567" s="69" t="s">
        <v>160</v>
      </c>
      <c r="D567" s="69" t="s">
        <v>159</v>
      </c>
      <c r="E567" s="69" t="s">
        <v>167</v>
      </c>
      <c r="F567" s="69" t="str">
        <f t="shared" si="9"/>
        <v>TAG001336 FAU Master Account Set: Budget Pool - Salaries &amp; Benefits (AMP, SP, Faculty)</v>
      </c>
      <c r="G567" s="66">
        <v>0</v>
      </c>
      <c r="H567" s="66">
        <v>1500</v>
      </c>
      <c r="I567" s="66">
        <v>1500</v>
      </c>
      <c r="J567" s="66">
        <v>0</v>
      </c>
      <c r="K567" s="66">
        <v>0</v>
      </c>
      <c r="L567" s="67">
        <v>0</v>
      </c>
      <c r="M567" s="66">
        <v>0</v>
      </c>
      <c r="N567" s="66">
        <v>1500</v>
      </c>
      <c r="O567" s="68">
        <v>1</v>
      </c>
      <c r="P567" s="70">
        <v>2023</v>
      </c>
    </row>
    <row r="568" spans="1:16" x14ac:dyDescent="0.2">
      <c r="A568" s="69" t="s">
        <v>117</v>
      </c>
      <c r="B568" s="69" t="s">
        <v>520</v>
      </c>
      <c r="C568" s="69" t="s">
        <v>160</v>
      </c>
      <c r="D568" s="69" t="s">
        <v>159</v>
      </c>
      <c r="E568" s="69" t="s">
        <v>163</v>
      </c>
      <c r="F568" s="69" t="str">
        <f t="shared" si="9"/>
        <v>TAG001337 FAU Master Account Set: Budget Pool - Expense</v>
      </c>
      <c r="G568" s="66">
        <v>4159</v>
      </c>
      <c r="H568" s="66">
        <v>-3643.28</v>
      </c>
      <c r="I568" s="66">
        <v>515.72</v>
      </c>
      <c r="J568" s="66">
        <v>492.77</v>
      </c>
      <c r="K568" s="66">
        <v>0</v>
      </c>
      <c r="L568" s="67">
        <v>0</v>
      </c>
      <c r="M568" s="66">
        <v>492.77</v>
      </c>
      <c r="N568" s="66">
        <v>22.95</v>
      </c>
      <c r="O568" s="68">
        <v>4.4500999999999999E-2</v>
      </c>
      <c r="P568" s="70">
        <v>2023</v>
      </c>
    </row>
    <row r="569" spans="1:16" x14ac:dyDescent="0.2">
      <c r="A569" s="69" t="s">
        <v>117</v>
      </c>
      <c r="B569" s="69" t="s">
        <v>520</v>
      </c>
      <c r="C569" s="69" t="s">
        <v>160</v>
      </c>
      <c r="D569" s="69" t="s">
        <v>159</v>
      </c>
      <c r="E569" s="69" t="s">
        <v>162</v>
      </c>
      <c r="F569" s="69" t="str">
        <f t="shared" si="9"/>
        <v>TAG001337 FAU Master Account Set: Budget Pool - INTRA-Fund Transfers Out</v>
      </c>
      <c r="G569" s="66">
        <v>116.45</v>
      </c>
      <c r="H569" s="66">
        <v>0</v>
      </c>
      <c r="I569" s="66">
        <v>116.45</v>
      </c>
      <c r="J569" s="66">
        <v>13.8</v>
      </c>
      <c r="K569" s="66">
        <v>0</v>
      </c>
      <c r="L569" s="67">
        <v>0</v>
      </c>
      <c r="M569" s="66">
        <v>13.8</v>
      </c>
      <c r="N569" s="66">
        <v>102.65</v>
      </c>
      <c r="O569" s="68">
        <v>0.881494</v>
      </c>
      <c r="P569" s="70">
        <v>2023</v>
      </c>
    </row>
    <row r="570" spans="1:16" x14ac:dyDescent="0.2">
      <c r="A570" s="69" t="s">
        <v>92</v>
      </c>
      <c r="B570" s="69" t="s">
        <v>519</v>
      </c>
      <c r="C570" s="69" t="s">
        <v>160</v>
      </c>
      <c r="D570" s="69" t="s">
        <v>159</v>
      </c>
      <c r="E570" s="69" t="s">
        <v>163</v>
      </c>
      <c r="F570" s="69" t="str">
        <f t="shared" si="9"/>
        <v>TAG001339 FAU Master Account Set: Budget Pool - Expense</v>
      </c>
      <c r="G570" s="66">
        <v>98608.38</v>
      </c>
      <c r="H570" s="66">
        <v>-58000</v>
      </c>
      <c r="I570" s="66">
        <v>40608.379999999997</v>
      </c>
      <c r="J570" s="66">
        <v>12347.76</v>
      </c>
      <c r="K570" s="66">
        <v>0</v>
      </c>
      <c r="L570" s="67">
        <v>0</v>
      </c>
      <c r="M570" s="66">
        <v>12347.76</v>
      </c>
      <c r="N570" s="66">
        <v>28260.62</v>
      </c>
      <c r="O570" s="68">
        <v>0.69593099999999997</v>
      </c>
      <c r="P570" s="70">
        <v>2023</v>
      </c>
    </row>
    <row r="571" spans="1:16" x14ac:dyDescent="0.2">
      <c r="A571" s="69" t="s">
        <v>92</v>
      </c>
      <c r="B571" s="69" t="s">
        <v>519</v>
      </c>
      <c r="C571" s="69" t="s">
        <v>160</v>
      </c>
      <c r="D571" s="69" t="s">
        <v>159</v>
      </c>
      <c r="E571" s="69" t="s">
        <v>162</v>
      </c>
      <c r="F571" s="69" t="str">
        <f t="shared" si="9"/>
        <v>TAG001339 FAU Master Account Set: Budget Pool - INTRA-Fund Transfers Out</v>
      </c>
      <c r="G571" s="66">
        <v>2761.03</v>
      </c>
      <c r="H571" s="66">
        <v>-1618.28</v>
      </c>
      <c r="I571" s="66">
        <v>1142.75</v>
      </c>
      <c r="J571" s="66">
        <v>9135.14</v>
      </c>
      <c r="K571" s="66">
        <v>0</v>
      </c>
      <c r="L571" s="67">
        <v>0</v>
      </c>
      <c r="M571" s="66">
        <v>9135.14</v>
      </c>
      <c r="N571" s="66">
        <v>-7992.39</v>
      </c>
      <c r="O571" s="68">
        <v>-6.9939970000000002</v>
      </c>
      <c r="P571" s="70">
        <v>2023</v>
      </c>
    </row>
    <row r="572" spans="1:16" x14ac:dyDescent="0.2">
      <c r="A572" s="69" t="s">
        <v>93</v>
      </c>
      <c r="B572" s="69" t="s">
        <v>518</v>
      </c>
      <c r="C572" s="69" t="s">
        <v>160</v>
      </c>
      <c r="D572" s="69" t="s">
        <v>159</v>
      </c>
      <c r="E572" s="69" t="s">
        <v>163</v>
      </c>
      <c r="F572" s="69" t="str">
        <f t="shared" si="9"/>
        <v>TAG001341 FAU Master Account Set: Budget Pool - Expense</v>
      </c>
      <c r="G572" s="66">
        <v>23500</v>
      </c>
      <c r="H572" s="66">
        <v>-660</v>
      </c>
      <c r="I572" s="66">
        <v>22840</v>
      </c>
      <c r="J572" s="66">
        <v>19448.009999999998</v>
      </c>
      <c r="K572" s="66">
        <v>0</v>
      </c>
      <c r="L572" s="67">
        <v>0</v>
      </c>
      <c r="M572" s="66">
        <v>19448.009999999998</v>
      </c>
      <c r="N572" s="66">
        <v>3391.99</v>
      </c>
      <c r="O572" s="68">
        <v>0.148511</v>
      </c>
      <c r="P572" s="70">
        <v>2023</v>
      </c>
    </row>
    <row r="573" spans="1:16" x14ac:dyDescent="0.2">
      <c r="A573" s="69" t="s">
        <v>93</v>
      </c>
      <c r="B573" s="69" t="s">
        <v>518</v>
      </c>
      <c r="C573" s="69" t="s">
        <v>160</v>
      </c>
      <c r="D573" s="69" t="s">
        <v>159</v>
      </c>
      <c r="E573" s="69" t="s">
        <v>162</v>
      </c>
      <c r="F573" s="69" t="str">
        <f t="shared" si="9"/>
        <v>TAG001341 FAU Master Account Set: Budget Pool - INTRA-Fund Transfers Out</v>
      </c>
      <c r="G573" s="66">
        <v>842.8</v>
      </c>
      <c r="H573" s="66">
        <v>0</v>
      </c>
      <c r="I573" s="66">
        <v>842.8</v>
      </c>
      <c r="J573" s="66">
        <v>747.82</v>
      </c>
      <c r="K573" s="66">
        <v>0</v>
      </c>
      <c r="L573" s="67">
        <v>0</v>
      </c>
      <c r="M573" s="66">
        <v>747.82</v>
      </c>
      <c r="N573" s="66">
        <v>94.98</v>
      </c>
      <c r="O573" s="68">
        <v>0.112696</v>
      </c>
      <c r="P573" s="70">
        <v>2023</v>
      </c>
    </row>
    <row r="574" spans="1:16" x14ac:dyDescent="0.2">
      <c r="A574" s="69" t="s">
        <v>93</v>
      </c>
      <c r="B574" s="69" t="s">
        <v>518</v>
      </c>
      <c r="C574" s="69" t="s">
        <v>160</v>
      </c>
      <c r="D574" s="69" t="s">
        <v>159</v>
      </c>
      <c r="E574" s="69" t="s">
        <v>158</v>
      </c>
      <c r="F574" s="69" t="str">
        <f t="shared" si="9"/>
        <v>TAG001341 FAU Master Account Set: Budget Pool - OPS</v>
      </c>
      <c r="G574" s="66">
        <v>6600</v>
      </c>
      <c r="H574" s="66">
        <v>660</v>
      </c>
      <c r="I574" s="66">
        <v>7260</v>
      </c>
      <c r="J574" s="66">
        <v>7260</v>
      </c>
      <c r="K574" s="66">
        <v>0</v>
      </c>
      <c r="L574" s="67">
        <v>0</v>
      </c>
      <c r="M574" s="66">
        <v>7260</v>
      </c>
      <c r="N574" s="66">
        <v>0</v>
      </c>
      <c r="O574" s="68">
        <v>0</v>
      </c>
      <c r="P574" s="70">
        <v>2023</v>
      </c>
    </row>
    <row r="575" spans="1:16" x14ac:dyDescent="0.2">
      <c r="A575" s="69" t="s">
        <v>94</v>
      </c>
      <c r="B575" s="69" t="s">
        <v>517</v>
      </c>
      <c r="C575" s="69" t="s">
        <v>160</v>
      </c>
      <c r="D575" s="69" t="s">
        <v>159</v>
      </c>
      <c r="E575" s="69" t="s">
        <v>163</v>
      </c>
      <c r="F575" s="69" t="str">
        <f t="shared" si="9"/>
        <v>TAG001342 FAU Master Account Set: Budget Pool - Expense</v>
      </c>
      <c r="G575" s="66">
        <v>107508</v>
      </c>
      <c r="H575" s="66">
        <v>0</v>
      </c>
      <c r="I575" s="66">
        <v>107508</v>
      </c>
      <c r="J575" s="66">
        <v>89533.51</v>
      </c>
      <c r="K575" s="66">
        <v>0</v>
      </c>
      <c r="L575" s="67">
        <v>0</v>
      </c>
      <c r="M575" s="66">
        <v>89533.51</v>
      </c>
      <c r="N575" s="66">
        <v>17974.490000000002</v>
      </c>
      <c r="O575" s="68">
        <v>0.16719200000000001</v>
      </c>
      <c r="P575" s="70">
        <v>2023</v>
      </c>
    </row>
    <row r="576" spans="1:16" x14ac:dyDescent="0.2">
      <c r="A576" s="69" t="s">
        <v>94</v>
      </c>
      <c r="B576" s="69" t="s">
        <v>517</v>
      </c>
      <c r="C576" s="69" t="s">
        <v>160</v>
      </c>
      <c r="D576" s="69" t="s">
        <v>159</v>
      </c>
      <c r="E576" s="69" t="s">
        <v>162</v>
      </c>
      <c r="F576" s="69" t="str">
        <f t="shared" si="9"/>
        <v>TAG001342 FAU Master Account Set: Budget Pool - INTRA-Fund Transfers Out</v>
      </c>
      <c r="G576" s="66">
        <v>3854.14</v>
      </c>
      <c r="H576" s="66">
        <v>0</v>
      </c>
      <c r="I576" s="66">
        <v>3854.14</v>
      </c>
      <c r="J576" s="66">
        <v>3192.22</v>
      </c>
      <c r="K576" s="66">
        <v>0</v>
      </c>
      <c r="L576" s="67">
        <v>0</v>
      </c>
      <c r="M576" s="66">
        <v>3192.22</v>
      </c>
      <c r="N576" s="66">
        <v>661.92</v>
      </c>
      <c r="O576" s="68">
        <v>0.17174300000000001</v>
      </c>
      <c r="P576" s="70">
        <v>2023</v>
      </c>
    </row>
    <row r="577" spans="1:16" x14ac:dyDescent="0.2">
      <c r="A577" s="69" t="s">
        <v>94</v>
      </c>
      <c r="B577" s="69" t="s">
        <v>517</v>
      </c>
      <c r="C577" s="69" t="s">
        <v>160</v>
      </c>
      <c r="D577" s="69" t="s">
        <v>159</v>
      </c>
      <c r="E577" s="69" t="s">
        <v>158</v>
      </c>
      <c r="F577" s="69" t="str">
        <f t="shared" si="9"/>
        <v>TAG001342 FAU Master Account Set: Budget Pool - OPS</v>
      </c>
      <c r="G577" s="66">
        <v>30140</v>
      </c>
      <c r="H577" s="66">
        <v>0</v>
      </c>
      <c r="I577" s="66">
        <v>30140</v>
      </c>
      <c r="J577" s="66">
        <v>24474.27</v>
      </c>
      <c r="K577" s="66">
        <v>0</v>
      </c>
      <c r="L577" s="67">
        <v>0</v>
      </c>
      <c r="M577" s="66">
        <v>24474.27</v>
      </c>
      <c r="N577" s="66">
        <v>5665.73</v>
      </c>
      <c r="O577" s="68">
        <v>0.18798000000000001</v>
      </c>
      <c r="P577" s="70">
        <v>2023</v>
      </c>
    </row>
    <row r="578" spans="1:16" x14ac:dyDescent="0.2">
      <c r="A578" s="69" t="s">
        <v>119</v>
      </c>
      <c r="B578" s="69" t="s">
        <v>516</v>
      </c>
      <c r="C578" s="69" t="s">
        <v>160</v>
      </c>
      <c r="D578" s="69" t="s">
        <v>159</v>
      </c>
      <c r="E578" s="69" t="s">
        <v>163</v>
      </c>
      <c r="F578" s="69" t="str">
        <f t="shared" si="9"/>
        <v>TAG001343 FAU Master Account Set: Budget Pool - Expense</v>
      </c>
      <c r="G578" s="66">
        <v>42575</v>
      </c>
      <c r="H578" s="66">
        <v>-120</v>
      </c>
      <c r="I578" s="66">
        <v>42455</v>
      </c>
      <c r="J578" s="66">
        <v>24832.9</v>
      </c>
      <c r="K578" s="66">
        <v>0</v>
      </c>
      <c r="L578" s="67">
        <v>0</v>
      </c>
      <c r="M578" s="66">
        <v>24832.9</v>
      </c>
      <c r="N578" s="66">
        <v>17622.099999999999</v>
      </c>
      <c r="O578" s="68">
        <v>0.41507699999999997</v>
      </c>
      <c r="P578" s="70">
        <v>2023</v>
      </c>
    </row>
    <row r="579" spans="1:16" x14ac:dyDescent="0.2">
      <c r="A579" s="69" t="s">
        <v>119</v>
      </c>
      <c r="B579" s="69" t="s">
        <v>516</v>
      </c>
      <c r="C579" s="69" t="s">
        <v>160</v>
      </c>
      <c r="D579" s="69" t="s">
        <v>159</v>
      </c>
      <c r="E579" s="69" t="s">
        <v>162</v>
      </c>
      <c r="F579" s="69" t="str">
        <f t="shared" si="9"/>
        <v>TAG001343 FAU Master Account Set: Budget Pool - INTRA-Fund Transfers Out</v>
      </c>
      <c r="G579" s="66">
        <v>1192.0999999999999</v>
      </c>
      <c r="H579" s="66">
        <v>0</v>
      </c>
      <c r="I579" s="66">
        <v>1192.0999999999999</v>
      </c>
      <c r="J579" s="66">
        <v>695.32</v>
      </c>
      <c r="K579" s="66">
        <v>0</v>
      </c>
      <c r="L579" s="67">
        <v>0</v>
      </c>
      <c r="M579" s="66">
        <v>695.32</v>
      </c>
      <c r="N579" s="66">
        <v>496.78</v>
      </c>
      <c r="O579" s="68">
        <v>0.41672700000000001</v>
      </c>
      <c r="P579" s="70">
        <v>2023</v>
      </c>
    </row>
    <row r="580" spans="1:16" x14ac:dyDescent="0.2">
      <c r="A580" s="69" t="s">
        <v>137</v>
      </c>
      <c r="B580" s="69" t="s">
        <v>515</v>
      </c>
      <c r="C580" s="69" t="s">
        <v>834</v>
      </c>
      <c r="D580" s="69" t="s">
        <v>159</v>
      </c>
      <c r="E580" s="69" t="s">
        <v>163</v>
      </c>
      <c r="F580" s="69" t="str">
        <f t="shared" si="9"/>
        <v>TAG001344 FAU Master Account Set: Budget Pool - Expense</v>
      </c>
      <c r="G580" s="66">
        <v>0</v>
      </c>
      <c r="H580" s="66">
        <v>0</v>
      </c>
      <c r="I580" s="66">
        <v>0</v>
      </c>
      <c r="J580" s="66">
        <v>0</v>
      </c>
      <c r="K580" s="66">
        <v>0</v>
      </c>
      <c r="L580" s="67">
        <v>0</v>
      </c>
      <c r="M580" s="66">
        <v>0</v>
      </c>
      <c r="N580" s="66">
        <v>0</v>
      </c>
      <c r="O580" s="68">
        <v>0</v>
      </c>
      <c r="P580" s="70">
        <v>2023</v>
      </c>
    </row>
    <row r="581" spans="1:16" x14ac:dyDescent="0.2">
      <c r="A581" s="69" t="s">
        <v>137</v>
      </c>
      <c r="B581" s="69" t="s">
        <v>515</v>
      </c>
      <c r="C581" s="69" t="s">
        <v>160</v>
      </c>
      <c r="D581" s="69" t="s">
        <v>159</v>
      </c>
      <c r="E581" s="69" t="s">
        <v>163</v>
      </c>
      <c r="F581" s="69" t="str">
        <f t="shared" si="9"/>
        <v>TAG001344 FAU Master Account Set: Budget Pool - Expense</v>
      </c>
      <c r="G581" s="66">
        <v>7629</v>
      </c>
      <c r="H581" s="66">
        <v>0</v>
      </c>
      <c r="I581" s="66">
        <v>7629</v>
      </c>
      <c r="J581" s="66">
        <v>5922.4</v>
      </c>
      <c r="K581" s="66">
        <v>0</v>
      </c>
      <c r="L581" s="67">
        <v>0</v>
      </c>
      <c r="M581" s="66">
        <v>5922.4</v>
      </c>
      <c r="N581" s="66">
        <v>1706.6</v>
      </c>
      <c r="O581" s="68">
        <v>0.22369900000000001</v>
      </c>
      <c r="P581" s="70">
        <v>2023</v>
      </c>
    </row>
    <row r="582" spans="1:16" x14ac:dyDescent="0.2">
      <c r="A582" s="69" t="s">
        <v>137</v>
      </c>
      <c r="B582" s="69" t="s">
        <v>515</v>
      </c>
      <c r="C582" s="69" t="s">
        <v>160</v>
      </c>
      <c r="D582" s="69" t="s">
        <v>159</v>
      </c>
      <c r="E582" s="69" t="s">
        <v>162</v>
      </c>
      <c r="F582" s="69" t="str">
        <f t="shared" si="9"/>
        <v>TAG001344 FAU Master Account Set: Budget Pool - INTRA-Fund Transfers Out</v>
      </c>
      <c r="G582" s="66">
        <v>1673.67</v>
      </c>
      <c r="H582" s="66">
        <v>0</v>
      </c>
      <c r="I582" s="66">
        <v>1673.67</v>
      </c>
      <c r="J582" s="66">
        <v>10154.16</v>
      </c>
      <c r="K582" s="66">
        <v>0</v>
      </c>
      <c r="L582" s="67">
        <v>0</v>
      </c>
      <c r="M582" s="66">
        <v>10154.16</v>
      </c>
      <c r="N582" s="66">
        <v>-8480.49</v>
      </c>
      <c r="O582" s="68">
        <v>-5.0670019999999996</v>
      </c>
      <c r="P582" s="70">
        <v>2023</v>
      </c>
    </row>
    <row r="583" spans="1:16" x14ac:dyDescent="0.2">
      <c r="A583" s="69" t="s">
        <v>137</v>
      </c>
      <c r="B583" s="69" t="s">
        <v>515</v>
      </c>
      <c r="C583" s="69" t="s">
        <v>160</v>
      </c>
      <c r="D583" s="69" t="s">
        <v>159</v>
      </c>
      <c r="E583" s="69" t="s">
        <v>158</v>
      </c>
      <c r="F583" s="69" t="str">
        <f t="shared" ref="F583:F646" si="10">_xlfn.CONCAT(A583," ",E583)</f>
        <v>TAG001344 FAU Master Account Set: Budget Pool - OPS</v>
      </c>
      <c r="G583" s="66">
        <v>52145</v>
      </c>
      <c r="H583" s="66">
        <v>0</v>
      </c>
      <c r="I583" s="66">
        <v>52145</v>
      </c>
      <c r="J583" s="66">
        <v>37123.629999999997</v>
      </c>
      <c r="K583" s="66">
        <v>0</v>
      </c>
      <c r="L583" s="67">
        <v>0</v>
      </c>
      <c r="M583" s="66">
        <v>37123.629999999997</v>
      </c>
      <c r="N583" s="66">
        <v>15021.37</v>
      </c>
      <c r="O583" s="68">
        <v>0.28806900000000002</v>
      </c>
      <c r="P583" s="70">
        <v>2023</v>
      </c>
    </row>
    <row r="584" spans="1:16" x14ac:dyDescent="0.2">
      <c r="A584" s="69" t="s">
        <v>95</v>
      </c>
      <c r="B584" s="69" t="s">
        <v>514</v>
      </c>
      <c r="C584" s="69" t="s">
        <v>160</v>
      </c>
      <c r="D584" s="69" t="s">
        <v>159</v>
      </c>
      <c r="E584" s="69" t="s">
        <v>163</v>
      </c>
      <c r="F584" s="69" t="str">
        <f t="shared" si="10"/>
        <v>TAG001345 FAU Master Account Set: Budget Pool - Expense</v>
      </c>
      <c r="G584" s="66">
        <v>20000</v>
      </c>
      <c r="H584" s="66">
        <v>120</v>
      </c>
      <c r="I584" s="66">
        <v>20120</v>
      </c>
      <c r="J584" s="66">
        <v>18523.66</v>
      </c>
      <c r="K584" s="66">
        <v>0</v>
      </c>
      <c r="L584" s="67">
        <v>0</v>
      </c>
      <c r="M584" s="66">
        <v>18523.66</v>
      </c>
      <c r="N584" s="66">
        <v>1596.34</v>
      </c>
      <c r="O584" s="68">
        <v>7.9340999999999995E-2</v>
      </c>
      <c r="P584" s="70">
        <v>2023</v>
      </c>
    </row>
    <row r="585" spans="1:16" x14ac:dyDescent="0.2">
      <c r="A585" s="69" t="s">
        <v>95</v>
      </c>
      <c r="B585" s="69" t="s">
        <v>514</v>
      </c>
      <c r="C585" s="69" t="s">
        <v>160</v>
      </c>
      <c r="D585" s="69" t="s">
        <v>159</v>
      </c>
      <c r="E585" s="69" t="s">
        <v>162</v>
      </c>
      <c r="F585" s="69" t="str">
        <f t="shared" si="10"/>
        <v>TAG001345 FAU Master Account Set: Budget Pool - INTRA-Fund Transfers Out</v>
      </c>
      <c r="G585" s="66">
        <v>560</v>
      </c>
      <c r="H585" s="66">
        <v>0</v>
      </c>
      <c r="I585" s="66">
        <v>560</v>
      </c>
      <c r="J585" s="66">
        <v>518.65</v>
      </c>
      <c r="K585" s="66">
        <v>0</v>
      </c>
      <c r="L585" s="67">
        <v>0</v>
      </c>
      <c r="M585" s="66">
        <v>518.65</v>
      </c>
      <c r="N585" s="66">
        <v>41.35</v>
      </c>
      <c r="O585" s="68">
        <v>7.3839000000000002E-2</v>
      </c>
      <c r="P585" s="70">
        <v>2023</v>
      </c>
    </row>
    <row r="586" spans="1:16" x14ac:dyDescent="0.2">
      <c r="A586" s="69" t="s">
        <v>265</v>
      </c>
      <c r="B586" s="69" t="s">
        <v>513</v>
      </c>
      <c r="C586" s="69" t="s">
        <v>805</v>
      </c>
      <c r="D586" s="69" t="s">
        <v>159</v>
      </c>
      <c r="E586" s="69" t="s">
        <v>163</v>
      </c>
      <c r="F586" s="69" t="str">
        <f t="shared" si="10"/>
        <v>TAG001347 FAU Master Account Set: Budget Pool - Expense</v>
      </c>
      <c r="G586" s="66">
        <v>0</v>
      </c>
      <c r="H586" s="66">
        <v>848040</v>
      </c>
      <c r="I586" s="66">
        <v>848040</v>
      </c>
      <c r="J586" s="66">
        <v>0</v>
      </c>
      <c r="K586" s="66">
        <v>0</v>
      </c>
      <c r="L586" s="67">
        <v>0</v>
      </c>
      <c r="M586" s="66">
        <v>0</v>
      </c>
      <c r="N586" s="66">
        <v>848040</v>
      </c>
      <c r="O586" s="68">
        <v>1</v>
      </c>
      <c r="P586" s="70">
        <v>2023</v>
      </c>
    </row>
    <row r="587" spans="1:16" x14ac:dyDescent="0.2">
      <c r="A587" s="69" t="s">
        <v>265</v>
      </c>
      <c r="B587" s="69" t="s">
        <v>513</v>
      </c>
      <c r="C587" s="69" t="s">
        <v>160</v>
      </c>
      <c r="D587" s="69" t="s">
        <v>159</v>
      </c>
      <c r="E587" s="69" t="s">
        <v>163</v>
      </c>
      <c r="F587" s="69" t="str">
        <f t="shared" si="10"/>
        <v>TAG001347 FAU Master Account Set: Budget Pool - Expense</v>
      </c>
      <c r="G587" s="66">
        <v>1422000</v>
      </c>
      <c r="H587" s="66">
        <v>-848040</v>
      </c>
      <c r="I587" s="66">
        <v>573960</v>
      </c>
      <c r="J587" s="66">
        <v>455893.16</v>
      </c>
      <c r="K587" s="66">
        <v>0</v>
      </c>
      <c r="L587" s="67">
        <v>0</v>
      </c>
      <c r="M587" s="66">
        <v>455893.16</v>
      </c>
      <c r="N587" s="66">
        <v>118066.84</v>
      </c>
      <c r="O587" s="68">
        <v>0.205706</v>
      </c>
      <c r="P587" s="70">
        <v>2023</v>
      </c>
    </row>
    <row r="588" spans="1:16" x14ac:dyDescent="0.2">
      <c r="A588" s="69" t="s">
        <v>265</v>
      </c>
      <c r="B588" s="69" t="s">
        <v>513</v>
      </c>
      <c r="C588" s="69" t="s">
        <v>160</v>
      </c>
      <c r="D588" s="69" t="s">
        <v>159</v>
      </c>
      <c r="E588" s="69" t="s">
        <v>162</v>
      </c>
      <c r="F588" s="69" t="str">
        <f t="shared" si="10"/>
        <v>TAG001347 FAU Master Account Set: Budget Pool - INTRA-Fund Transfers Out</v>
      </c>
      <c r="G588" s="66">
        <v>85700</v>
      </c>
      <c r="H588" s="66">
        <v>0</v>
      </c>
      <c r="I588" s="66">
        <v>85700</v>
      </c>
      <c r="J588" s="66">
        <v>43114.9</v>
      </c>
      <c r="K588" s="66">
        <v>0</v>
      </c>
      <c r="L588" s="67">
        <v>0</v>
      </c>
      <c r="M588" s="66">
        <v>43114.9</v>
      </c>
      <c r="N588" s="66">
        <v>42585.1</v>
      </c>
      <c r="O588" s="68">
        <v>0.49690899999999999</v>
      </c>
      <c r="P588" s="70">
        <v>2023</v>
      </c>
    </row>
    <row r="589" spans="1:16" x14ac:dyDescent="0.2">
      <c r="A589" s="69" t="s">
        <v>46</v>
      </c>
      <c r="B589" s="69" t="s">
        <v>512</v>
      </c>
      <c r="C589" s="69" t="s">
        <v>160</v>
      </c>
      <c r="D589" s="69" t="s">
        <v>159</v>
      </c>
      <c r="E589" s="69" t="s">
        <v>163</v>
      </c>
      <c r="F589" s="69" t="str">
        <f t="shared" si="10"/>
        <v>TAG001488 FAU Master Account Set: Budget Pool - Expense</v>
      </c>
      <c r="G589" s="66">
        <v>73349</v>
      </c>
      <c r="H589" s="66">
        <v>0</v>
      </c>
      <c r="I589" s="66">
        <v>73349</v>
      </c>
      <c r="J589" s="66">
        <v>27135.52</v>
      </c>
      <c r="K589" s="66">
        <v>0</v>
      </c>
      <c r="L589" s="67">
        <v>0</v>
      </c>
      <c r="M589" s="66">
        <v>27135.52</v>
      </c>
      <c r="N589" s="66">
        <v>46213.48</v>
      </c>
      <c r="O589" s="68">
        <v>0.63004899999999997</v>
      </c>
      <c r="P589" s="70">
        <v>2023</v>
      </c>
    </row>
    <row r="590" spans="1:16" x14ac:dyDescent="0.2">
      <c r="A590" s="69" t="s">
        <v>46</v>
      </c>
      <c r="B590" s="69" t="s">
        <v>512</v>
      </c>
      <c r="C590" s="69" t="s">
        <v>160</v>
      </c>
      <c r="D590" s="69" t="s">
        <v>159</v>
      </c>
      <c r="E590" s="69" t="s">
        <v>162</v>
      </c>
      <c r="F590" s="69" t="str">
        <f t="shared" si="10"/>
        <v>TAG001488 FAU Master Account Set: Budget Pool - INTRA-Fund Transfers Out</v>
      </c>
      <c r="G590" s="66">
        <v>2053.77</v>
      </c>
      <c r="H590" s="66">
        <v>0</v>
      </c>
      <c r="I590" s="66">
        <v>2053.77</v>
      </c>
      <c r="J590" s="66">
        <v>759.77</v>
      </c>
      <c r="K590" s="66">
        <v>0</v>
      </c>
      <c r="L590" s="67">
        <v>0</v>
      </c>
      <c r="M590" s="66">
        <v>759.77</v>
      </c>
      <c r="N590" s="66">
        <v>1294</v>
      </c>
      <c r="O590" s="68">
        <v>0.63006099999999998</v>
      </c>
      <c r="P590" s="70">
        <v>2023</v>
      </c>
    </row>
    <row r="591" spans="1:16" x14ac:dyDescent="0.2">
      <c r="A591" s="69" t="s">
        <v>48</v>
      </c>
      <c r="B591" s="69" t="s">
        <v>511</v>
      </c>
      <c r="C591" s="69" t="s">
        <v>160</v>
      </c>
      <c r="D591" s="69" t="s">
        <v>159</v>
      </c>
      <c r="E591" s="69" t="s">
        <v>163</v>
      </c>
      <c r="F591" s="69" t="str">
        <f t="shared" si="10"/>
        <v>TAG001489 FAU Master Account Set: Budget Pool - Expense</v>
      </c>
      <c r="G591" s="66">
        <v>450430</v>
      </c>
      <c r="H591" s="66">
        <v>0</v>
      </c>
      <c r="I591" s="66">
        <v>450430</v>
      </c>
      <c r="J591" s="66">
        <v>419495.32</v>
      </c>
      <c r="K591" s="66">
        <v>0</v>
      </c>
      <c r="L591" s="67">
        <v>-1152</v>
      </c>
      <c r="M591" s="66">
        <v>418343.32</v>
      </c>
      <c r="N591" s="66">
        <v>32086.68</v>
      </c>
      <c r="O591" s="68">
        <v>7.1235999999999994E-2</v>
      </c>
      <c r="P591" s="70">
        <v>2023</v>
      </c>
    </row>
    <row r="592" spans="1:16" x14ac:dyDescent="0.2">
      <c r="A592" s="69" t="s">
        <v>48</v>
      </c>
      <c r="B592" s="69" t="s">
        <v>511</v>
      </c>
      <c r="C592" s="69" t="s">
        <v>160</v>
      </c>
      <c r="D592" s="69" t="s">
        <v>159</v>
      </c>
      <c r="E592" s="69" t="s">
        <v>162</v>
      </c>
      <c r="F592" s="69" t="str">
        <f t="shared" si="10"/>
        <v>TAG001489 FAU Master Account Set: Budget Pool - INTRA-Fund Transfers Out</v>
      </c>
      <c r="G592" s="66">
        <v>16157.96</v>
      </c>
      <c r="H592" s="66">
        <v>0</v>
      </c>
      <c r="I592" s="66">
        <v>16157.96</v>
      </c>
      <c r="J592" s="66">
        <v>61699.17</v>
      </c>
      <c r="K592" s="66">
        <v>0</v>
      </c>
      <c r="L592" s="67">
        <v>0</v>
      </c>
      <c r="M592" s="66">
        <v>61699.17</v>
      </c>
      <c r="N592" s="66">
        <v>-45541.21</v>
      </c>
      <c r="O592" s="68">
        <v>-2.8184999999999998</v>
      </c>
      <c r="P592" s="70">
        <v>2023</v>
      </c>
    </row>
    <row r="593" spans="1:16" x14ac:dyDescent="0.2">
      <c r="A593" s="69" t="s">
        <v>48</v>
      </c>
      <c r="B593" s="69" t="s">
        <v>511</v>
      </c>
      <c r="C593" s="69" t="s">
        <v>160</v>
      </c>
      <c r="D593" s="69" t="s">
        <v>159</v>
      </c>
      <c r="E593" s="69" t="s">
        <v>158</v>
      </c>
      <c r="F593" s="69" t="str">
        <f t="shared" si="10"/>
        <v>TAG001489 FAU Master Account Set: Budget Pool - OPS</v>
      </c>
      <c r="G593" s="66">
        <v>126640</v>
      </c>
      <c r="H593" s="66">
        <v>0</v>
      </c>
      <c r="I593" s="66">
        <v>126640</v>
      </c>
      <c r="J593" s="66">
        <v>70044.78</v>
      </c>
      <c r="K593" s="66">
        <v>0</v>
      </c>
      <c r="L593" s="67">
        <v>0</v>
      </c>
      <c r="M593" s="66">
        <v>70044.78</v>
      </c>
      <c r="N593" s="66">
        <v>56595.22</v>
      </c>
      <c r="O593" s="68">
        <v>0.44689800000000002</v>
      </c>
      <c r="P593" s="70">
        <v>2023</v>
      </c>
    </row>
    <row r="594" spans="1:16" x14ac:dyDescent="0.2">
      <c r="A594" s="69" t="s">
        <v>96</v>
      </c>
      <c r="B594" s="69" t="s">
        <v>510</v>
      </c>
      <c r="C594" s="69" t="s">
        <v>160</v>
      </c>
      <c r="D594" s="69" t="s">
        <v>159</v>
      </c>
      <c r="E594" s="69" t="s">
        <v>163</v>
      </c>
      <c r="F594" s="69" t="str">
        <f t="shared" si="10"/>
        <v>TAG001490 FAU Master Account Set: Budget Pool - Expense</v>
      </c>
      <c r="G594" s="66">
        <v>26700</v>
      </c>
      <c r="H594" s="66">
        <v>-617.79</v>
      </c>
      <c r="I594" s="66">
        <v>26082.21</v>
      </c>
      <c r="J594" s="66">
        <v>17259.27</v>
      </c>
      <c r="K594" s="66">
        <v>0</v>
      </c>
      <c r="L594" s="67">
        <v>0</v>
      </c>
      <c r="M594" s="66">
        <v>17259.27</v>
      </c>
      <c r="N594" s="66">
        <v>8822.94</v>
      </c>
      <c r="O594" s="68">
        <v>0.33827400000000002</v>
      </c>
      <c r="P594" s="70">
        <v>2023</v>
      </c>
    </row>
    <row r="595" spans="1:16" x14ac:dyDescent="0.2">
      <c r="A595" s="69" t="s">
        <v>96</v>
      </c>
      <c r="B595" s="69" t="s">
        <v>510</v>
      </c>
      <c r="C595" s="69" t="s">
        <v>160</v>
      </c>
      <c r="D595" s="69" t="s">
        <v>159</v>
      </c>
      <c r="E595" s="69" t="s">
        <v>162</v>
      </c>
      <c r="F595" s="69" t="str">
        <f t="shared" si="10"/>
        <v>TAG001490 FAU Master Account Set: Budget Pool - INTRA-Fund Transfers Out</v>
      </c>
      <c r="G595" s="66">
        <v>3103.23</v>
      </c>
      <c r="H595" s="66">
        <v>0</v>
      </c>
      <c r="I595" s="66">
        <v>3103.23</v>
      </c>
      <c r="J595" s="66">
        <v>2511.0300000000002</v>
      </c>
      <c r="K595" s="66">
        <v>0</v>
      </c>
      <c r="L595" s="67">
        <v>0</v>
      </c>
      <c r="M595" s="66">
        <v>2511.0300000000002</v>
      </c>
      <c r="N595" s="66">
        <v>592.20000000000005</v>
      </c>
      <c r="O595" s="68">
        <v>0.190833</v>
      </c>
      <c r="P595" s="70">
        <v>2023</v>
      </c>
    </row>
    <row r="596" spans="1:16" x14ac:dyDescent="0.2">
      <c r="A596" s="69" t="s">
        <v>96</v>
      </c>
      <c r="B596" s="69" t="s">
        <v>510</v>
      </c>
      <c r="C596" s="69" t="s">
        <v>160</v>
      </c>
      <c r="D596" s="69" t="s">
        <v>159</v>
      </c>
      <c r="E596" s="69" t="s">
        <v>158</v>
      </c>
      <c r="F596" s="69" t="str">
        <f t="shared" si="10"/>
        <v>TAG001490 FAU Master Account Set: Budget Pool - OPS</v>
      </c>
      <c r="G596" s="66">
        <v>16500</v>
      </c>
      <c r="H596" s="66">
        <v>617.79</v>
      </c>
      <c r="I596" s="66">
        <v>17117.79</v>
      </c>
      <c r="J596" s="66">
        <v>16776.79</v>
      </c>
      <c r="K596" s="66">
        <v>0</v>
      </c>
      <c r="L596" s="67">
        <v>0</v>
      </c>
      <c r="M596" s="66">
        <v>16776.79</v>
      </c>
      <c r="N596" s="66">
        <v>341</v>
      </c>
      <c r="O596" s="68">
        <v>1.9921000000000001E-2</v>
      </c>
      <c r="P596" s="70">
        <v>2023</v>
      </c>
    </row>
    <row r="597" spans="1:16" x14ac:dyDescent="0.2">
      <c r="A597" s="69" t="s">
        <v>96</v>
      </c>
      <c r="B597" s="69" t="s">
        <v>510</v>
      </c>
      <c r="C597" s="69" t="s">
        <v>160</v>
      </c>
      <c r="D597" s="69" t="s">
        <v>159</v>
      </c>
      <c r="E597" s="69" t="s">
        <v>167</v>
      </c>
      <c r="F597" s="69" t="str">
        <f t="shared" si="10"/>
        <v>TAG001490 FAU Master Account Set: Budget Pool - Salaries &amp; Benefits (AMP, SP, Faculty)</v>
      </c>
      <c r="G597" s="66">
        <v>67629.8</v>
      </c>
      <c r="H597" s="66">
        <v>0</v>
      </c>
      <c r="I597" s="66">
        <v>67629.8</v>
      </c>
      <c r="J597" s="66">
        <v>55643.31</v>
      </c>
      <c r="K597" s="66">
        <v>0</v>
      </c>
      <c r="L597" s="67">
        <v>0</v>
      </c>
      <c r="M597" s="66">
        <v>55643.31</v>
      </c>
      <c r="N597" s="66">
        <v>11986.49</v>
      </c>
      <c r="O597" s="68">
        <v>0.17723700000000001</v>
      </c>
      <c r="P597" s="70">
        <v>2023</v>
      </c>
    </row>
    <row r="598" spans="1:16" x14ac:dyDescent="0.2">
      <c r="A598" s="69" t="s">
        <v>49</v>
      </c>
      <c r="B598" s="69" t="s">
        <v>16</v>
      </c>
      <c r="C598" s="69" t="s">
        <v>160</v>
      </c>
      <c r="D598" s="69" t="s">
        <v>159</v>
      </c>
      <c r="E598" s="69" t="s">
        <v>163</v>
      </c>
      <c r="F598" s="69" t="str">
        <f t="shared" si="10"/>
        <v>TAG001492 FAU Master Account Set: Budget Pool - Expense</v>
      </c>
      <c r="G598" s="66">
        <v>12567.49</v>
      </c>
      <c r="H598" s="66">
        <v>-315.3</v>
      </c>
      <c r="I598" s="66">
        <v>12252.19</v>
      </c>
      <c r="J598" s="66">
        <v>10690.94</v>
      </c>
      <c r="K598" s="66">
        <v>0</v>
      </c>
      <c r="L598" s="67">
        <v>0</v>
      </c>
      <c r="M598" s="66">
        <v>10690.94</v>
      </c>
      <c r="N598" s="66">
        <v>1561.25</v>
      </c>
      <c r="O598" s="68">
        <v>0.12742600000000001</v>
      </c>
      <c r="P598" s="70">
        <v>2023</v>
      </c>
    </row>
    <row r="599" spans="1:16" x14ac:dyDescent="0.2">
      <c r="A599" s="69" t="s">
        <v>49</v>
      </c>
      <c r="B599" s="69" t="s">
        <v>16</v>
      </c>
      <c r="C599" s="69" t="s">
        <v>160</v>
      </c>
      <c r="D599" s="69" t="s">
        <v>159</v>
      </c>
      <c r="E599" s="69" t="s">
        <v>162</v>
      </c>
      <c r="F599" s="69" t="str">
        <f t="shared" si="10"/>
        <v>TAG001492 FAU Master Account Set: Budget Pool - INTRA-Fund Transfers Out</v>
      </c>
      <c r="G599" s="66">
        <v>6253.18</v>
      </c>
      <c r="H599" s="66">
        <v>0</v>
      </c>
      <c r="I599" s="66">
        <v>6253.18</v>
      </c>
      <c r="J599" s="66">
        <v>4919.62</v>
      </c>
      <c r="K599" s="66">
        <v>0</v>
      </c>
      <c r="L599" s="67">
        <v>0</v>
      </c>
      <c r="M599" s="66">
        <v>4919.62</v>
      </c>
      <c r="N599" s="66">
        <v>1333.56</v>
      </c>
      <c r="O599" s="68">
        <v>0.21326100000000001</v>
      </c>
      <c r="P599" s="70">
        <v>2023</v>
      </c>
    </row>
    <row r="600" spans="1:16" x14ac:dyDescent="0.2">
      <c r="A600" s="69" t="s">
        <v>49</v>
      </c>
      <c r="B600" s="69" t="s">
        <v>16</v>
      </c>
      <c r="C600" s="69" t="s">
        <v>160</v>
      </c>
      <c r="D600" s="69" t="s">
        <v>159</v>
      </c>
      <c r="E600" s="69" t="s">
        <v>158</v>
      </c>
      <c r="F600" s="69" t="str">
        <f t="shared" si="10"/>
        <v>TAG001492 FAU Master Account Set: Budget Pool - OPS</v>
      </c>
      <c r="G600" s="66">
        <v>0</v>
      </c>
      <c r="H600" s="66">
        <v>280</v>
      </c>
      <c r="I600" s="66">
        <v>280</v>
      </c>
      <c r="J600" s="66">
        <v>280</v>
      </c>
      <c r="K600" s="66">
        <v>0</v>
      </c>
      <c r="L600" s="67">
        <v>0</v>
      </c>
      <c r="M600" s="66">
        <v>280</v>
      </c>
      <c r="N600" s="66">
        <v>0</v>
      </c>
      <c r="O600" s="68">
        <v>0</v>
      </c>
      <c r="P600" s="70">
        <v>2023</v>
      </c>
    </row>
    <row r="601" spans="1:16" x14ac:dyDescent="0.2">
      <c r="A601" s="69" t="s">
        <v>49</v>
      </c>
      <c r="B601" s="69" t="s">
        <v>16</v>
      </c>
      <c r="C601" s="69" t="s">
        <v>160</v>
      </c>
      <c r="D601" s="69" t="s">
        <v>159</v>
      </c>
      <c r="E601" s="69" t="s">
        <v>167</v>
      </c>
      <c r="F601" s="69" t="str">
        <f t="shared" si="10"/>
        <v>TAG001492 FAU Master Account Set: Budget Pool - Salaries &amp; Benefits (AMP, SP, Faculty)</v>
      </c>
      <c r="G601" s="66">
        <v>210760.48</v>
      </c>
      <c r="H601" s="66">
        <v>-280</v>
      </c>
      <c r="I601" s="66">
        <v>210480.48</v>
      </c>
      <c r="J601" s="66">
        <v>164728.07</v>
      </c>
      <c r="K601" s="66">
        <v>0</v>
      </c>
      <c r="L601" s="67">
        <v>0</v>
      </c>
      <c r="M601" s="66">
        <v>164728.07</v>
      </c>
      <c r="N601" s="66">
        <v>45752.41</v>
      </c>
      <c r="O601" s="68">
        <v>0.21737100000000001</v>
      </c>
      <c r="P601" s="70">
        <v>2023</v>
      </c>
    </row>
    <row r="602" spans="1:16" x14ac:dyDescent="0.2">
      <c r="A602" s="69" t="s">
        <v>50</v>
      </c>
      <c r="B602" s="69" t="s">
        <v>10</v>
      </c>
      <c r="C602" s="69" t="s">
        <v>160</v>
      </c>
      <c r="D602" s="69" t="s">
        <v>159</v>
      </c>
      <c r="E602" s="69" t="s">
        <v>163</v>
      </c>
      <c r="F602" s="69" t="str">
        <f t="shared" si="10"/>
        <v>TAG001493 FAU Master Account Set: Budget Pool - Expense</v>
      </c>
      <c r="G602" s="66">
        <v>39375</v>
      </c>
      <c r="H602" s="66">
        <v>-2136.75</v>
      </c>
      <c r="I602" s="66">
        <v>37238.25</v>
      </c>
      <c r="J602" s="66">
        <v>34666.76</v>
      </c>
      <c r="K602" s="66">
        <v>214.52</v>
      </c>
      <c r="L602" s="67">
        <v>0</v>
      </c>
      <c r="M602" s="66">
        <v>34881.279999999999</v>
      </c>
      <c r="N602" s="66">
        <v>2356.9699999999998</v>
      </c>
      <c r="O602" s="68">
        <v>6.3294000000000003E-2</v>
      </c>
      <c r="P602" s="70">
        <v>2023</v>
      </c>
    </row>
    <row r="603" spans="1:16" x14ac:dyDescent="0.2">
      <c r="A603" s="69" t="s">
        <v>50</v>
      </c>
      <c r="B603" s="69" t="s">
        <v>10</v>
      </c>
      <c r="C603" s="69" t="s">
        <v>160</v>
      </c>
      <c r="D603" s="69" t="s">
        <v>159</v>
      </c>
      <c r="E603" s="69" t="s">
        <v>162</v>
      </c>
      <c r="F603" s="69" t="str">
        <f t="shared" si="10"/>
        <v>TAG001493 FAU Master Account Set: Budget Pool - INTRA-Fund Transfers Out</v>
      </c>
      <c r="G603" s="66">
        <v>1546.02</v>
      </c>
      <c r="H603" s="66">
        <v>0</v>
      </c>
      <c r="I603" s="66">
        <v>1546.02</v>
      </c>
      <c r="J603" s="66">
        <v>1409.48</v>
      </c>
      <c r="K603" s="66">
        <v>0</v>
      </c>
      <c r="L603" s="67">
        <v>0</v>
      </c>
      <c r="M603" s="66">
        <v>1409.48</v>
      </c>
      <c r="N603" s="66">
        <v>136.54</v>
      </c>
      <c r="O603" s="68">
        <v>8.8317000000000007E-2</v>
      </c>
      <c r="P603" s="70">
        <v>2023</v>
      </c>
    </row>
    <row r="604" spans="1:16" x14ac:dyDescent="0.2">
      <c r="A604" s="69" t="s">
        <v>50</v>
      </c>
      <c r="B604" s="69" t="s">
        <v>10</v>
      </c>
      <c r="C604" s="69" t="s">
        <v>160</v>
      </c>
      <c r="D604" s="69" t="s">
        <v>159</v>
      </c>
      <c r="E604" s="69" t="s">
        <v>158</v>
      </c>
      <c r="F604" s="69" t="str">
        <f t="shared" si="10"/>
        <v>TAG001493 FAU Master Account Set: Budget Pool - OPS</v>
      </c>
      <c r="G604" s="66">
        <v>15840</v>
      </c>
      <c r="H604" s="66">
        <v>2136.75</v>
      </c>
      <c r="I604" s="66">
        <v>17976.75</v>
      </c>
      <c r="J604" s="66">
        <v>15672.25</v>
      </c>
      <c r="K604" s="66">
        <v>0</v>
      </c>
      <c r="L604" s="67">
        <v>0</v>
      </c>
      <c r="M604" s="66">
        <v>15672.25</v>
      </c>
      <c r="N604" s="66">
        <v>2304.5</v>
      </c>
      <c r="O604" s="68">
        <v>0.128193</v>
      </c>
      <c r="P604" s="70">
        <v>2023</v>
      </c>
    </row>
    <row r="605" spans="1:16" x14ac:dyDescent="0.2">
      <c r="A605" s="69" t="s">
        <v>51</v>
      </c>
      <c r="B605" s="69" t="s">
        <v>509</v>
      </c>
      <c r="C605" s="69" t="s">
        <v>160</v>
      </c>
      <c r="D605" s="69" t="s">
        <v>159</v>
      </c>
      <c r="E605" s="69" t="s">
        <v>163</v>
      </c>
      <c r="F605" s="69" t="str">
        <f t="shared" si="10"/>
        <v>TAG001494 FAU Master Account Set: Budget Pool - Expense</v>
      </c>
      <c r="G605" s="66">
        <v>38000</v>
      </c>
      <c r="H605" s="66">
        <v>0</v>
      </c>
      <c r="I605" s="66">
        <v>38000</v>
      </c>
      <c r="J605" s="66">
        <v>26443.86</v>
      </c>
      <c r="K605" s="66">
        <v>0</v>
      </c>
      <c r="L605" s="67">
        <v>0</v>
      </c>
      <c r="M605" s="66">
        <v>26443.86</v>
      </c>
      <c r="N605" s="66">
        <v>11556.14</v>
      </c>
      <c r="O605" s="68">
        <v>0.30410900000000002</v>
      </c>
      <c r="P605" s="70">
        <v>2023</v>
      </c>
    </row>
    <row r="606" spans="1:16" x14ac:dyDescent="0.2">
      <c r="A606" s="69" t="s">
        <v>51</v>
      </c>
      <c r="B606" s="69" t="s">
        <v>509</v>
      </c>
      <c r="C606" s="69" t="s">
        <v>160</v>
      </c>
      <c r="D606" s="69" t="s">
        <v>159</v>
      </c>
      <c r="E606" s="69" t="s">
        <v>162</v>
      </c>
      <c r="F606" s="69" t="str">
        <f t="shared" si="10"/>
        <v>TAG001494 FAU Master Account Set: Budget Pool - INTRA-Fund Transfers Out</v>
      </c>
      <c r="G606" s="66">
        <v>1064</v>
      </c>
      <c r="H606" s="66">
        <v>0</v>
      </c>
      <c r="I606" s="66">
        <v>1064</v>
      </c>
      <c r="J606" s="66">
        <v>740.45</v>
      </c>
      <c r="K606" s="66">
        <v>0</v>
      </c>
      <c r="L606" s="67">
        <v>0</v>
      </c>
      <c r="M606" s="66">
        <v>740.45</v>
      </c>
      <c r="N606" s="66">
        <v>323.55</v>
      </c>
      <c r="O606" s="68">
        <v>0.30408800000000002</v>
      </c>
      <c r="P606" s="70">
        <v>2023</v>
      </c>
    </row>
    <row r="607" spans="1:16" x14ac:dyDescent="0.2">
      <c r="A607" s="69" t="s">
        <v>53</v>
      </c>
      <c r="B607" s="69" t="s">
        <v>508</v>
      </c>
      <c r="C607" s="69" t="s">
        <v>160</v>
      </c>
      <c r="D607" s="69" t="s">
        <v>159</v>
      </c>
      <c r="E607" s="69" t="s">
        <v>163</v>
      </c>
      <c r="F607" s="69" t="str">
        <f t="shared" si="10"/>
        <v>TAG001495 FAU Master Account Set: Budget Pool - Expense</v>
      </c>
      <c r="G607" s="66">
        <v>175236</v>
      </c>
      <c r="H607" s="66">
        <v>-137.81</v>
      </c>
      <c r="I607" s="66">
        <v>175098.19</v>
      </c>
      <c r="J607" s="66">
        <v>154530.89000000001</v>
      </c>
      <c r="K607" s="66">
        <v>0</v>
      </c>
      <c r="L607" s="67">
        <v>-1172.68</v>
      </c>
      <c r="M607" s="66">
        <v>153358.21</v>
      </c>
      <c r="N607" s="66">
        <v>21739.98</v>
      </c>
      <c r="O607" s="68">
        <v>0.12415900000000001</v>
      </c>
      <c r="P607" s="70">
        <v>2023</v>
      </c>
    </row>
    <row r="608" spans="1:16" x14ac:dyDescent="0.2">
      <c r="A608" s="69" t="s">
        <v>53</v>
      </c>
      <c r="B608" s="69" t="s">
        <v>508</v>
      </c>
      <c r="C608" s="69" t="s">
        <v>160</v>
      </c>
      <c r="D608" s="69" t="s">
        <v>159</v>
      </c>
      <c r="E608" s="69" t="s">
        <v>162</v>
      </c>
      <c r="F608" s="69" t="str">
        <f t="shared" si="10"/>
        <v>TAG001495 FAU Master Account Set: Budget Pool - INTRA-Fund Transfers Out</v>
      </c>
      <c r="G608" s="66">
        <v>5978.66</v>
      </c>
      <c r="H608" s="66">
        <v>0</v>
      </c>
      <c r="I608" s="66">
        <v>5978.66</v>
      </c>
      <c r="J608" s="66">
        <v>5402.81</v>
      </c>
      <c r="K608" s="66">
        <v>0</v>
      </c>
      <c r="L608" s="67">
        <v>0</v>
      </c>
      <c r="M608" s="66">
        <v>5402.81</v>
      </c>
      <c r="N608" s="66">
        <v>575.85</v>
      </c>
      <c r="O608" s="68">
        <v>9.6318000000000001E-2</v>
      </c>
      <c r="P608" s="70">
        <v>2023</v>
      </c>
    </row>
    <row r="609" spans="1:16" x14ac:dyDescent="0.2">
      <c r="A609" s="69" t="s">
        <v>53</v>
      </c>
      <c r="B609" s="69" t="s">
        <v>508</v>
      </c>
      <c r="C609" s="69" t="s">
        <v>160</v>
      </c>
      <c r="D609" s="69" t="s">
        <v>159</v>
      </c>
      <c r="E609" s="69" t="s">
        <v>158</v>
      </c>
      <c r="F609" s="69" t="str">
        <f t="shared" si="10"/>
        <v>TAG001495 FAU Master Account Set: Budget Pool - OPS</v>
      </c>
      <c r="G609" s="66">
        <v>38287.5</v>
      </c>
      <c r="H609" s="66">
        <v>137.81</v>
      </c>
      <c r="I609" s="66">
        <v>38425.31</v>
      </c>
      <c r="J609" s="66">
        <v>38425.31</v>
      </c>
      <c r="K609" s="66">
        <v>0</v>
      </c>
      <c r="L609" s="67">
        <v>0</v>
      </c>
      <c r="M609" s="66">
        <v>38425.31</v>
      </c>
      <c r="N609" s="66">
        <v>0</v>
      </c>
      <c r="O609" s="68">
        <v>0</v>
      </c>
      <c r="P609" s="70">
        <v>2023</v>
      </c>
    </row>
    <row r="610" spans="1:16" x14ac:dyDescent="0.2">
      <c r="A610" s="69" t="s">
        <v>31</v>
      </c>
      <c r="B610" s="69" t="s">
        <v>14</v>
      </c>
      <c r="C610" s="69" t="s">
        <v>160</v>
      </c>
      <c r="D610" s="69" t="s">
        <v>159</v>
      </c>
      <c r="E610" s="69" t="s">
        <v>163</v>
      </c>
      <c r="F610" s="69" t="str">
        <f t="shared" si="10"/>
        <v>TAG001496 FAU Master Account Set: Budget Pool - Expense</v>
      </c>
      <c r="G610" s="66">
        <v>176500</v>
      </c>
      <c r="H610" s="66">
        <v>0</v>
      </c>
      <c r="I610" s="66">
        <v>176500</v>
      </c>
      <c r="J610" s="66">
        <v>170420.83</v>
      </c>
      <c r="K610" s="66">
        <v>140.02000000000001</v>
      </c>
      <c r="L610" s="67">
        <v>0</v>
      </c>
      <c r="M610" s="66">
        <v>170560.85</v>
      </c>
      <c r="N610" s="66">
        <v>5939.15</v>
      </c>
      <c r="O610" s="68">
        <v>3.3649999999999999E-2</v>
      </c>
      <c r="P610" s="70">
        <v>2023</v>
      </c>
    </row>
    <row r="611" spans="1:16" x14ac:dyDescent="0.2">
      <c r="A611" s="69" t="s">
        <v>31</v>
      </c>
      <c r="B611" s="69" t="s">
        <v>14</v>
      </c>
      <c r="C611" s="69" t="s">
        <v>160</v>
      </c>
      <c r="D611" s="69" t="s">
        <v>159</v>
      </c>
      <c r="E611" s="69" t="s">
        <v>162</v>
      </c>
      <c r="F611" s="69" t="str">
        <f t="shared" si="10"/>
        <v>TAG001496 FAU Master Account Set: Budget Pool - INTRA-Fund Transfers Out</v>
      </c>
      <c r="G611" s="66">
        <v>4942</v>
      </c>
      <c r="H611" s="66">
        <v>0</v>
      </c>
      <c r="I611" s="66">
        <v>4942</v>
      </c>
      <c r="J611" s="66">
        <v>4771.78</v>
      </c>
      <c r="K611" s="66">
        <v>0</v>
      </c>
      <c r="L611" s="67">
        <v>0</v>
      </c>
      <c r="M611" s="66">
        <v>4771.78</v>
      </c>
      <c r="N611" s="66">
        <v>170.22</v>
      </c>
      <c r="O611" s="68">
        <v>3.4444000000000002E-2</v>
      </c>
      <c r="P611" s="70">
        <v>2023</v>
      </c>
    </row>
    <row r="612" spans="1:16" x14ac:dyDescent="0.2">
      <c r="A612" s="69" t="s">
        <v>31</v>
      </c>
      <c r="B612" s="69" t="s">
        <v>14</v>
      </c>
      <c r="C612" s="69" t="s">
        <v>160</v>
      </c>
      <c r="D612" s="69" t="s">
        <v>159</v>
      </c>
      <c r="E612" s="69" t="s">
        <v>158</v>
      </c>
      <c r="F612" s="69" t="str">
        <f t="shared" si="10"/>
        <v>TAG001496 FAU Master Account Set: Budget Pool - OPS</v>
      </c>
      <c r="G612" s="66">
        <v>0</v>
      </c>
      <c r="H612" s="66">
        <v>0</v>
      </c>
      <c r="I612" s="66">
        <v>0</v>
      </c>
      <c r="J612" s="66">
        <v>0</v>
      </c>
      <c r="K612" s="66">
        <v>0</v>
      </c>
      <c r="L612" s="67">
        <v>0</v>
      </c>
      <c r="M612" s="66">
        <v>0</v>
      </c>
      <c r="N612" s="66">
        <v>0</v>
      </c>
      <c r="O612" s="68">
        <v>0</v>
      </c>
      <c r="P612" s="70">
        <v>2023</v>
      </c>
    </row>
    <row r="613" spans="1:16" x14ac:dyDescent="0.2">
      <c r="A613" s="69" t="s">
        <v>55</v>
      </c>
      <c r="B613" s="69" t="s">
        <v>18</v>
      </c>
      <c r="C613" s="69" t="s">
        <v>160</v>
      </c>
      <c r="D613" s="69" t="s">
        <v>159</v>
      </c>
      <c r="E613" s="69" t="s">
        <v>163</v>
      </c>
      <c r="F613" s="69" t="str">
        <f t="shared" si="10"/>
        <v>TAG001498 FAU Master Account Set: Budget Pool - Expense</v>
      </c>
      <c r="G613" s="66">
        <v>13800</v>
      </c>
      <c r="H613" s="66">
        <v>1200</v>
      </c>
      <c r="I613" s="66">
        <v>15000</v>
      </c>
      <c r="J613" s="66">
        <v>13596.22</v>
      </c>
      <c r="K613" s="66">
        <v>0</v>
      </c>
      <c r="L613" s="67">
        <v>0</v>
      </c>
      <c r="M613" s="66">
        <v>13596.22</v>
      </c>
      <c r="N613" s="66">
        <v>1403.78</v>
      </c>
      <c r="O613" s="68">
        <v>9.3585000000000002E-2</v>
      </c>
      <c r="P613" s="70">
        <v>2023</v>
      </c>
    </row>
    <row r="614" spans="1:16" x14ac:dyDescent="0.2">
      <c r="A614" s="69" t="s">
        <v>55</v>
      </c>
      <c r="B614" s="69" t="s">
        <v>18</v>
      </c>
      <c r="C614" s="69" t="s">
        <v>160</v>
      </c>
      <c r="D614" s="69" t="s">
        <v>159</v>
      </c>
      <c r="E614" s="69" t="s">
        <v>162</v>
      </c>
      <c r="F614" s="69" t="str">
        <f t="shared" si="10"/>
        <v>TAG001498 FAU Master Account Set: Budget Pool - INTRA-Fund Transfers Out</v>
      </c>
      <c r="G614" s="66">
        <v>2241.39</v>
      </c>
      <c r="H614" s="66">
        <v>0</v>
      </c>
      <c r="I614" s="66">
        <v>2241.39</v>
      </c>
      <c r="J614" s="66">
        <v>1411.92</v>
      </c>
      <c r="K614" s="66">
        <v>0</v>
      </c>
      <c r="L614" s="67">
        <v>0</v>
      </c>
      <c r="M614" s="66">
        <v>1411.92</v>
      </c>
      <c r="N614" s="66">
        <v>829.47</v>
      </c>
      <c r="O614" s="68">
        <v>0.37006899999999998</v>
      </c>
      <c r="P614" s="70">
        <v>2023</v>
      </c>
    </row>
    <row r="615" spans="1:16" x14ac:dyDescent="0.2">
      <c r="A615" s="69" t="s">
        <v>55</v>
      </c>
      <c r="B615" s="69" t="s">
        <v>18</v>
      </c>
      <c r="C615" s="69" t="s">
        <v>160</v>
      </c>
      <c r="D615" s="69" t="s">
        <v>159</v>
      </c>
      <c r="E615" s="69" t="s">
        <v>167</v>
      </c>
      <c r="F615" s="69" t="str">
        <f t="shared" si="10"/>
        <v>TAG001498 FAU Master Account Set: Budget Pool - Salaries &amp; Benefits (AMP, SP, Faculty)</v>
      </c>
      <c r="G615" s="66">
        <v>66249.600000000006</v>
      </c>
      <c r="H615" s="66">
        <v>-1200</v>
      </c>
      <c r="I615" s="66">
        <v>65049.599999999999</v>
      </c>
      <c r="J615" s="66">
        <v>36828.080000000002</v>
      </c>
      <c r="K615" s="66">
        <v>0</v>
      </c>
      <c r="L615" s="67">
        <v>0</v>
      </c>
      <c r="M615" s="66">
        <v>36828.080000000002</v>
      </c>
      <c r="N615" s="66">
        <v>28221.52</v>
      </c>
      <c r="O615" s="68">
        <v>0.43384600000000001</v>
      </c>
      <c r="P615" s="70">
        <v>2023</v>
      </c>
    </row>
    <row r="616" spans="1:16" x14ac:dyDescent="0.2">
      <c r="A616" s="69" t="s">
        <v>56</v>
      </c>
      <c r="B616" s="69" t="s">
        <v>507</v>
      </c>
      <c r="C616" s="69" t="s">
        <v>160</v>
      </c>
      <c r="D616" s="69" t="s">
        <v>159</v>
      </c>
      <c r="E616" s="69" t="s">
        <v>163</v>
      </c>
      <c r="F616" s="69" t="str">
        <f t="shared" si="10"/>
        <v>TAG001499 FAU Master Account Set: Budget Pool - Expense</v>
      </c>
      <c r="G616" s="66">
        <v>10000</v>
      </c>
      <c r="H616" s="66">
        <v>0</v>
      </c>
      <c r="I616" s="66">
        <v>10000</v>
      </c>
      <c r="J616" s="66">
        <v>7401.62</v>
      </c>
      <c r="K616" s="66">
        <v>0</v>
      </c>
      <c r="L616" s="67">
        <v>0</v>
      </c>
      <c r="M616" s="66">
        <v>7401.62</v>
      </c>
      <c r="N616" s="66">
        <v>2598.38</v>
      </c>
      <c r="O616" s="68">
        <v>0.25983800000000001</v>
      </c>
      <c r="P616" s="70">
        <v>2023</v>
      </c>
    </row>
    <row r="617" spans="1:16" x14ac:dyDescent="0.2">
      <c r="A617" s="69" t="s">
        <v>56</v>
      </c>
      <c r="B617" s="69" t="s">
        <v>507</v>
      </c>
      <c r="C617" s="69" t="s">
        <v>160</v>
      </c>
      <c r="D617" s="69" t="s">
        <v>159</v>
      </c>
      <c r="E617" s="69" t="s">
        <v>162</v>
      </c>
      <c r="F617" s="69" t="str">
        <f t="shared" si="10"/>
        <v>TAG001499 FAU Master Account Set: Budget Pool - INTRA-Fund Transfers Out</v>
      </c>
      <c r="G617" s="66">
        <v>280</v>
      </c>
      <c r="H617" s="66">
        <v>0</v>
      </c>
      <c r="I617" s="66">
        <v>280</v>
      </c>
      <c r="J617" s="66">
        <v>207.25</v>
      </c>
      <c r="K617" s="66">
        <v>0</v>
      </c>
      <c r="L617" s="67">
        <v>0</v>
      </c>
      <c r="M617" s="66">
        <v>207.25</v>
      </c>
      <c r="N617" s="66">
        <v>72.75</v>
      </c>
      <c r="O617" s="68">
        <v>0.25982100000000002</v>
      </c>
      <c r="P617" s="70">
        <v>2023</v>
      </c>
    </row>
    <row r="618" spans="1:16" x14ac:dyDescent="0.2">
      <c r="A618" s="69" t="s">
        <v>58</v>
      </c>
      <c r="B618" s="69" t="s">
        <v>506</v>
      </c>
      <c r="C618" s="69" t="s">
        <v>160</v>
      </c>
      <c r="D618" s="69" t="s">
        <v>159</v>
      </c>
      <c r="E618" s="69" t="s">
        <v>163</v>
      </c>
      <c r="F618" s="69" t="str">
        <f t="shared" si="10"/>
        <v>TAG001500 FAU Master Account Set: Budget Pool - Expense</v>
      </c>
      <c r="G618" s="66">
        <v>20300</v>
      </c>
      <c r="H618" s="66">
        <v>-1618.7</v>
      </c>
      <c r="I618" s="66">
        <v>18681.3</v>
      </c>
      <c r="J618" s="66">
        <v>10511.5</v>
      </c>
      <c r="K618" s="66">
        <v>0</v>
      </c>
      <c r="L618" s="67">
        <v>0</v>
      </c>
      <c r="M618" s="66">
        <v>10511.5</v>
      </c>
      <c r="N618" s="66">
        <v>8169.8</v>
      </c>
      <c r="O618" s="68">
        <v>0.43732500000000002</v>
      </c>
      <c r="P618" s="70">
        <v>2023</v>
      </c>
    </row>
    <row r="619" spans="1:16" x14ac:dyDescent="0.2">
      <c r="A619" s="69" t="s">
        <v>58</v>
      </c>
      <c r="B619" s="69" t="s">
        <v>506</v>
      </c>
      <c r="C619" s="69" t="s">
        <v>160</v>
      </c>
      <c r="D619" s="69" t="s">
        <v>159</v>
      </c>
      <c r="E619" s="69" t="s">
        <v>162</v>
      </c>
      <c r="F619" s="69" t="str">
        <f t="shared" si="10"/>
        <v>TAG001500 FAU Master Account Set: Budget Pool - INTRA-Fund Transfers Out</v>
      </c>
      <c r="G619" s="66">
        <v>4877.3500000000004</v>
      </c>
      <c r="H619" s="66">
        <v>0</v>
      </c>
      <c r="I619" s="66">
        <v>4877.3500000000004</v>
      </c>
      <c r="J619" s="66">
        <v>7689.39</v>
      </c>
      <c r="K619" s="66">
        <v>0</v>
      </c>
      <c r="L619" s="67">
        <v>0</v>
      </c>
      <c r="M619" s="66">
        <v>7689.39</v>
      </c>
      <c r="N619" s="66">
        <v>-2812.04</v>
      </c>
      <c r="O619" s="68">
        <v>-0.57655100000000004</v>
      </c>
      <c r="P619" s="70">
        <v>2023</v>
      </c>
    </row>
    <row r="620" spans="1:16" x14ac:dyDescent="0.2">
      <c r="A620" s="69" t="s">
        <v>58</v>
      </c>
      <c r="B620" s="69" t="s">
        <v>506</v>
      </c>
      <c r="C620" s="69" t="s">
        <v>160</v>
      </c>
      <c r="D620" s="69" t="s">
        <v>159</v>
      </c>
      <c r="E620" s="69" t="s">
        <v>158</v>
      </c>
      <c r="F620" s="69" t="str">
        <f t="shared" si="10"/>
        <v>TAG001500 FAU Master Account Set: Budget Pool - OPS</v>
      </c>
      <c r="G620" s="66">
        <v>7590</v>
      </c>
      <c r="H620" s="66">
        <v>0</v>
      </c>
      <c r="I620" s="66">
        <v>7590</v>
      </c>
      <c r="J620" s="66">
        <v>2596</v>
      </c>
      <c r="K620" s="66">
        <v>0</v>
      </c>
      <c r="L620" s="67">
        <v>0</v>
      </c>
      <c r="M620" s="66">
        <v>2596</v>
      </c>
      <c r="N620" s="66">
        <v>4994</v>
      </c>
      <c r="O620" s="68">
        <v>0.65797099999999997</v>
      </c>
      <c r="P620" s="70">
        <v>2023</v>
      </c>
    </row>
    <row r="621" spans="1:16" x14ac:dyDescent="0.2">
      <c r="A621" s="69" t="s">
        <v>58</v>
      </c>
      <c r="B621" s="69" t="s">
        <v>506</v>
      </c>
      <c r="C621" s="69" t="s">
        <v>160</v>
      </c>
      <c r="D621" s="69" t="s">
        <v>159</v>
      </c>
      <c r="E621" s="69" t="s">
        <v>167</v>
      </c>
      <c r="F621" s="69" t="str">
        <f t="shared" si="10"/>
        <v>TAG001500 FAU Master Account Set: Budget Pool - Salaries &amp; Benefits (AMP, SP, Faculty)</v>
      </c>
      <c r="G621" s="66">
        <v>146301.20000000001</v>
      </c>
      <c r="H621" s="66">
        <v>1618.7</v>
      </c>
      <c r="I621" s="66">
        <v>147919.9</v>
      </c>
      <c r="J621" s="66">
        <v>112777.34</v>
      </c>
      <c r="K621" s="66">
        <v>0</v>
      </c>
      <c r="L621" s="67">
        <v>0</v>
      </c>
      <c r="M621" s="66">
        <v>112777.34</v>
      </c>
      <c r="N621" s="66">
        <v>35142.559999999998</v>
      </c>
      <c r="O621" s="68">
        <v>0.23757800000000001</v>
      </c>
      <c r="P621" s="70">
        <v>2023</v>
      </c>
    </row>
    <row r="622" spans="1:16" x14ac:dyDescent="0.2">
      <c r="A622" s="69" t="s">
        <v>59</v>
      </c>
      <c r="B622" s="69" t="s">
        <v>344</v>
      </c>
      <c r="C622" s="69" t="s">
        <v>160</v>
      </c>
      <c r="D622" s="69" t="s">
        <v>159</v>
      </c>
      <c r="E622" s="69" t="s">
        <v>163</v>
      </c>
      <c r="F622" s="69" t="str">
        <f t="shared" si="10"/>
        <v>TAG001501 FAU Master Account Set: Budget Pool - Expense</v>
      </c>
      <c r="G622" s="66">
        <v>5500</v>
      </c>
      <c r="H622" s="66">
        <v>0</v>
      </c>
      <c r="I622" s="66">
        <v>5500</v>
      </c>
      <c r="J622" s="66">
        <v>4687.37</v>
      </c>
      <c r="K622" s="66">
        <v>0</v>
      </c>
      <c r="L622" s="67">
        <v>0</v>
      </c>
      <c r="M622" s="66">
        <v>4687.37</v>
      </c>
      <c r="N622" s="66">
        <v>812.63</v>
      </c>
      <c r="O622" s="68">
        <v>0.14775099999999999</v>
      </c>
      <c r="P622" s="70">
        <v>2023</v>
      </c>
    </row>
    <row r="623" spans="1:16" x14ac:dyDescent="0.2">
      <c r="A623" s="69" t="s">
        <v>59</v>
      </c>
      <c r="B623" s="69" t="s">
        <v>344</v>
      </c>
      <c r="C623" s="69" t="s">
        <v>160</v>
      </c>
      <c r="D623" s="69" t="s">
        <v>159</v>
      </c>
      <c r="E623" s="69" t="s">
        <v>162</v>
      </c>
      <c r="F623" s="69" t="str">
        <f t="shared" si="10"/>
        <v>TAG001501 FAU Master Account Set: Budget Pool - INTRA-Fund Transfers Out</v>
      </c>
      <c r="G623" s="66">
        <v>154</v>
      </c>
      <c r="H623" s="66">
        <v>0</v>
      </c>
      <c r="I623" s="66">
        <v>154</v>
      </c>
      <c r="J623" s="66">
        <v>131.25</v>
      </c>
      <c r="K623" s="66">
        <v>0</v>
      </c>
      <c r="L623" s="67">
        <v>0</v>
      </c>
      <c r="M623" s="66">
        <v>131.25</v>
      </c>
      <c r="N623" s="66">
        <v>22.75</v>
      </c>
      <c r="O623" s="68">
        <v>0.147727</v>
      </c>
      <c r="P623" s="70">
        <v>2023</v>
      </c>
    </row>
    <row r="624" spans="1:16" x14ac:dyDescent="0.2">
      <c r="A624" s="69" t="s">
        <v>60</v>
      </c>
      <c r="B624" s="69" t="s">
        <v>8</v>
      </c>
      <c r="C624" s="69" t="s">
        <v>160</v>
      </c>
      <c r="D624" s="69" t="s">
        <v>159</v>
      </c>
      <c r="E624" s="69" t="s">
        <v>163</v>
      </c>
      <c r="F624" s="69" t="str">
        <f t="shared" si="10"/>
        <v>TAG001502 FAU Master Account Set: Budget Pool - Expense</v>
      </c>
      <c r="G624" s="66">
        <v>35000</v>
      </c>
      <c r="H624" s="66">
        <v>-2500</v>
      </c>
      <c r="I624" s="66">
        <v>32500</v>
      </c>
      <c r="J624" s="66">
        <v>23944.25</v>
      </c>
      <c r="K624" s="66">
        <v>0</v>
      </c>
      <c r="L624" s="67">
        <v>0</v>
      </c>
      <c r="M624" s="66">
        <v>23944.25</v>
      </c>
      <c r="N624" s="66">
        <v>8555.75</v>
      </c>
      <c r="O624" s="68">
        <v>0.26325399999999999</v>
      </c>
      <c r="P624" s="70">
        <v>2023</v>
      </c>
    </row>
    <row r="625" spans="1:16" x14ac:dyDescent="0.2">
      <c r="A625" s="69" t="s">
        <v>60</v>
      </c>
      <c r="B625" s="69" t="s">
        <v>8</v>
      </c>
      <c r="C625" s="69" t="s">
        <v>160</v>
      </c>
      <c r="D625" s="69" t="s">
        <v>159</v>
      </c>
      <c r="E625" s="69" t="s">
        <v>162</v>
      </c>
      <c r="F625" s="69" t="str">
        <f t="shared" si="10"/>
        <v>TAG001502 FAU Master Account Set: Budget Pool - INTRA-Fund Transfers Out</v>
      </c>
      <c r="G625" s="66">
        <v>980</v>
      </c>
      <c r="H625" s="66">
        <v>-70</v>
      </c>
      <c r="I625" s="66">
        <v>910</v>
      </c>
      <c r="J625" s="66">
        <v>670.44</v>
      </c>
      <c r="K625" s="66">
        <v>0</v>
      </c>
      <c r="L625" s="67">
        <v>0</v>
      </c>
      <c r="M625" s="66">
        <v>670.44</v>
      </c>
      <c r="N625" s="66">
        <v>239.56</v>
      </c>
      <c r="O625" s="68">
        <v>0.26325300000000001</v>
      </c>
      <c r="P625" s="70">
        <v>2023</v>
      </c>
    </row>
    <row r="626" spans="1:16" x14ac:dyDescent="0.2">
      <c r="A626" s="69" t="s">
        <v>61</v>
      </c>
      <c r="B626" s="69" t="s">
        <v>505</v>
      </c>
      <c r="C626" s="69" t="s">
        <v>160</v>
      </c>
      <c r="D626" s="69" t="s">
        <v>159</v>
      </c>
      <c r="E626" s="69" t="s">
        <v>163</v>
      </c>
      <c r="F626" s="69" t="str">
        <f t="shared" si="10"/>
        <v>TAG001503 FAU Master Account Set: Budget Pool - Expense</v>
      </c>
      <c r="G626" s="66">
        <v>28000</v>
      </c>
      <c r="H626" s="66">
        <v>0</v>
      </c>
      <c r="I626" s="66">
        <v>28000</v>
      </c>
      <c r="J626" s="66">
        <v>19878.47</v>
      </c>
      <c r="K626" s="66">
        <v>0</v>
      </c>
      <c r="L626" s="67">
        <v>0</v>
      </c>
      <c r="M626" s="66">
        <v>19878.47</v>
      </c>
      <c r="N626" s="66">
        <v>8121.53</v>
      </c>
      <c r="O626" s="68">
        <v>0.29005500000000001</v>
      </c>
      <c r="P626" s="70">
        <v>2023</v>
      </c>
    </row>
    <row r="627" spans="1:16" x14ac:dyDescent="0.2">
      <c r="A627" s="69" t="s">
        <v>61</v>
      </c>
      <c r="B627" s="69" t="s">
        <v>505</v>
      </c>
      <c r="C627" s="69" t="s">
        <v>160</v>
      </c>
      <c r="D627" s="69" t="s">
        <v>159</v>
      </c>
      <c r="E627" s="69" t="s">
        <v>162</v>
      </c>
      <c r="F627" s="69" t="str">
        <f t="shared" si="10"/>
        <v>TAG001503 FAU Master Account Set: Budget Pool - INTRA-Fund Transfers Out</v>
      </c>
      <c r="G627" s="66">
        <v>2035.6</v>
      </c>
      <c r="H627" s="66">
        <v>0</v>
      </c>
      <c r="I627" s="66">
        <v>2035.6</v>
      </c>
      <c r="J627" s="66">
        <v>1634.87</v>
      </c>
      <c r="K627" s="66">
        <v>0</v>
      </c>
      <c r="L627" s="67">
        <v>0</v>
      </c>
      <c r="M627" s="66">
        <v>1634.87</v>
      </c>
      <c r="N627" s="66">
        <v>400.73</v>
      </c>
      <c r="O627" s="68">
        <v>0.19686100000000001</v>
      </c>
      <c r="P627" s="70">
        <v>2023</v>
      </c>
    </row>
    <row r="628" spans="1:16" x14ac:dyDescent="0.2">
      <c r="A628" s="69" t="s">
        <v>61</v>
      </c>
      <c r="B628" s="69" t="s">
        <v>505</v>
      </c>
      <c r="C628" s="69" t="s">
        <v>160</v>
      </c>
      <c r="D628" s="69" t="s">
        <v>159</v>
      </c>
      <c r="E628" s="69" t="s">
        <v>158</v>
      </c>
      <c r="F628" s="69" t="str">
        <f t="shared" si="10"/>
        <v>TAG001503 FAU Master Account Set: Budget Pool - OPS</v>
      </c>
      <c r="G628" s="66">
        <v>44700</v>
      </c>
      <c r="H628" s="66">
        <v>0</v>
      </c>
      <c r="I628" s="66">
        <v>44700</v>
      </c>
      <c r="J628" s="66">
        <v>38509.800000000003</v>
      </c>
      <c r="K628" s="66">
        <v>0</v>
      </c>
      <c r="L628" s="67">
        <v>0</v>
      </c>
      <c r="M628" s="66">
        <v>38509.800000000003</v>
      </c>
      <c r="N628" s="66">
        <v>6190.2</v>
      </c>
      <c r="O628" s="68">
        <v>0.13848299999999999</v>
      </c>
      <c r="P628" s="70">
        <v>2023</v>
      </c>
    </row>
    <row r="629" spans="1:16" x14ac:dyDescent="0.2">
      <c r="A629" s="69" t="s">
        <v>62</v>
      </c>
      <c r="B629" s="69" t="s">
        <v>504</v>
      </c>
      <c r="C629" s="69" t="s">
        <v>160</v>
      </c>
      <c r="D629" s="69" t="s">
        <v>159</v>
      </c>
      <c r="E629" s="69" t="s">
        <v>163</v>
      </c>
      <c r="F629" s="69" t="str">
        <f t="shared" si="10"/>
        <v>TAG001504 FAU Master Account Set: Budget Pool - Expense</v>
      </c>
      <c r="G629" s="66">
        <v>50000</v>
      </c>
      <c r="H629" s="66">
        <v>-7250</v>
      </c>
      <c r="I629" s="66">
        <v>42750</v>
      </c>
      <c r="J629" s="66">
        <v>5178.6400000000003</v>
      </c>
      <c r="K629" s="66">
        <v>0</v>
      </c>
      <c r="L629" s="67">
        <v>0</v>
      </c>
      <c r="M629" s="66">
        <v>5178.6400000000003</v>
      </c>
      <c r="N629" s="66">
        <v>37571.360000000001</v>
      </c>
      <c r="O629" s="68">
        <v>0.87886200000000003</v>
      </c>
      <c r="P629" s="70">
        <v>2023</v>
      </c>
    </row>
    <row r="630" spans="1:16" x14ac:dyDescent="0.2">
      <c r="A630" s="69" t="s">
        <v>62</v>
      </c>
      <c r="B630" s="69" t="s">
        <v>504</v>
      </c>
      <c r="C630" s="69" t="s">
        <v>160</v>
      </c>
      <c r="D630" s="69" t="s">
        <v>159</v>
      </c>
      <c r="E630" s="69" t="s">
        <v>162</v>
      </c>
      <c r="F630" s="69" t="str">
        <f t="shared" si="10"/>
        <v>TAG001504 FAU Master Account Set: Budget Pool - INTRA-Fund Transfers Out</v>
      </c>
      <c r="G630" s="66">
        <v>1400</v>
      </c>
      <c r="H630" s="66">
        <v>-197.86</v>
      </c>
      <c r="I630" s="66">
        <v>1202.1400000000001</v>
      </c>
      <c r="J630" s="66">
        <v>10145</v>
      </c>
      <c r="K630" s="66">
        <v>0</v>
      </c>
      <c r="L630" s="67">
        <v>0</v>
      </c>
      <c r="M630" s="66">
        <v>10145</v>
      </c>
      <c r="N630" s="66">
        <v>-8942.86</v>
      </c>
      <c r="O630" s="68">
        <v>-7.4391170000000004</v>
      </c>
      <c r="P630" s="70">
        <v>2023</v>
      </c>
    </row>
    <row r="631" spans="1:16" x14ac:dyDescent="0.2">
      <c r="A631" s="69" t="s">
        <v>63</v>
      </c>
      <c r="B631" s="69" t="s">
        <v>503</v>
      </c>
      <c r="C631" s="69" t="s">
        <v>160</v>
      </c>
      <c r="D631" s="69" t="s">
        <v>159</v>
      </c>
      <c r="E631" s="69" t="s">
        <v>163</v>
      </c>
      <c r="F631" s="69" t="str">
        <f t="shared" si="10"/>
        <v>TAG001505 FAU Master Account Set: Budget Pool - Expense</v>
      </c>
      <c r="G631" s="66">
        <v>6468</v>
      </c>
      <c r="H631" s="66">
        <v>3028.55</v>
      </c>
      <c r="I631" s="66">
        <v>9496.5499999999993</v>
      </c>
      <c r="J631" s="66">
        <v>8197.2800000000007</v>
      </c>
      <c r="K631" s="66">
        <v>0</v>
      </c>
      <c r="L631" s="67">
        <v>0</v>
      </c>
      <c r="M631" s="66">
        <v>8197.2800000000007</v>
      </c>
      <c r="N631" s="66">
        <v>1299.27</v>
      </c>
      <c r="O631" s="68">
        <v>0.13681499999999999</v>
      </c>
      <c r="P631" s="70">
        <v>2023</v>
      </c>
    </row>
    <row r="632" spans="1:16" x14ac:dyDescent="0.2">
      <c r="A632" s="69" t="s">
        <v>63</v>
      </c>
      <c r="B632" s="69" t="s">
        <v>503</v>
      </c>
      <c r="C632" s="69" t="s">
        <v>160</v>
      </c>
      <c r="D632" s="69" t="s">
        <v>159</v>
      </c>
      <c r="E632" s="69" t="s">
        <v>162</v>
      </c>
      <c r="F632" s="69" t="str">
        <f t="shared" si="10"/>
        <v>TAG001505 FAU Master Account Set: Budget Pool - INTRA-Fund Transfers Out</v>
      </c>
      <c r="G632" s="66">
        <v>5750.09</v>
      </c>
      <c r="H632" s="66">
        <v>0</v>
      </c>
      <c r="I632" s="66">
        <v>5750.09</v>
      </c>
      <c r="J632" s="66">
        <v>5381</v>
      </c>
      <c r="K632" s="66">
        <v>0</v>
      </c>
      <c r="L632" s="67">
        <v>0</v>
      </c>
      <c r="M632" s="66">
        <v>5381</v>
      </c>
      <c r="N632" s="66">
        <v>369.09</v>
      </c>
      <c r="O632" s="68">
        <v>6.4188999999999996E-2</v>
      </c>
      <c r="P632" s="70">
        <v>2023</v>
      </c>
    </row>
    <row r="633" spans="1:16" x14ac:dyDescent="0.2">
      <c r="A633" s="69" t="s">
        <v>63</v>
      </c>
      <c r="B633" s="69" t="s">
        <v>503</v>
      </c>
      <c r="C633" s="69" t="s">
        <v>160</v>
      </c>
      <c r="D633" s="69" t="s">
        <v>159</v>
      </c>
      <c r="E633" s="69" t="s">
        <v>158</v>
      </c>
      <c r="F633" s="69" t="str">
        <f t="shared" si="10"/>
        <v>TAG001505 FAU Master Account Set: Budget Pool - OPS</v>
      </c>
      <c r="G633" s="66">
        <v>39949.85</v>
      </c>
      <c r="H633" s="66">
        <v>-1000</v>
      </c>
      <c r="I633" s="66">
        <v>38949.85</v>
      </c>
      <c r="J633" s="66">
        <v>27067.52</v>
      </c>
      <c r="K633" s="66">
        <v>0</v>
      </c>
      <c r="L633" s="67">
        <v>0</v>
      </c>
      <c r="M633" s="66">
        <v>27067.52</v>
      </c>
      <c r="N633" s="66">
        <v>11882.33</v>
      </c>
      <c r="O633" s="68">
        <v>0.30506699999999998</v>
      </c>
      <c r="P633" s="70">
        <v>2023</v>
      </c>
    </row>
    <row r="634" spans="1:16" x14ac:dyDescent="0.2">
      <c r="A634" s="69" t="s">
        <v>63</v>
      </c>
      <c r="B634" s="69" t="s">
        <v>503</v>
      </c>
      <c r="C634" s="69" t="s">
        <v>160</v>
      </c>
      <c r="D634" s="69" t="s">
        <v>159</v>
      </c>
      <c r="E634" s="69" t="s">
        <v>167</v>
      </c>
      <c r="F634" s="69" t="str">
        <f t="shared" si="10"/>
        <v>TAG001505 FAU Master Account Set: Budget Pool - Salaries &amp; Benefits (AMP, SP, Faculty)</v>
      </c>
      <c r="G634" s="66">
        <v>158942.46</v>
      </c>
      <c r="H634" s="66">
        <v>-2028.55</v>
      </c>
      <c r="I634" s="66">
        <v>156913.91</v>
      </c>
      <c r="J634" s="66">
        <v>156913.85999999999</v>
      </c>
      <c r="K634" s="66">
        <v>0</v>
      </c>
      <c r="L634" s="67">
        <v>0</v>
      </c>
      <c r="M634" s="66">
        <v>156913.85999999999</v>
      </c>
      <c r="N634" s="66">
        <v>0.05</v>
      </c>
      <c r="O634" s="68">
        <v>0</v>
      </c>
      <c r="P634" s="70">
        <v>2023</v>
      </c>
    </row>
    <row r="635" spans="1:16" x14ac:dyDescent="0.2">
      <c r="A635" s="69" t="s">
        <v>65</v>
      </c>
      <c r="B635" s="69" t="s">
        <v>502</v>
      </c>
      <c r="C635" s="69" t="s">
        <v>160</v>
      </c>
      <c r="D635" s="69" t="s">
        <v>159</v>
      </c>
      <c r="E635" s="69" t="s">
        <v>163</v>
      </c>
      <c r="F635" s="69" t="str">
        <f t="shared" si="10"/>
        <v>TAG001506 FAU Master Account Set: Budget Pool - Expense</v>
      </c>
      <c r="G635" s="66">
        <v>3700</v>
      </c>
      <c r="H635" s="66">
        <v>0</v>
      </c>
      <c r="I635" s="66">
        <v>3700</v>
      </c>
      <c r="J635" s="66">
        <v>1888.63</v>
      </c>
      <c r="K635" s="66">
        <v>0</v>
      </c>
      <c r="L635" s="67">
        <v>0</v>
      </c>
      <c r="M635" s="66">
        <v>1888.63</v>
      </c>
      <c r="N635" s="66">
        <v>1811.37</v>
      </c>
      <c r="O635" s="68">
        <v>0.48955900000000002</v>
      </c>
      <c r="P635" s="70">
        <v>2023</v>
      </c>
    </row>
    <row r="636" spans="1:16" x14ac:dyDescent="0.2">
      <c r="A636" s="69" t="s">
        <v>65</v>
      </c>
      <c r="B636" s="69" t="s">
        <v>502</v>
      </c>
      <c r="C636" s="69" t="s">
        <v>160</v>
      </c>
      <c r="D636" s="69" t="s">
        <v>159</v>
      </c>
      <c r="E636" s="69" t="s">
        <v>162</v>
      </c>
      <c r="F636" s="69" t="str">
        <f t="shared" si="10"/>
        <v>TAG001506 FAU Master Account Set: Budget Pool - INTRA-Fund Transfers Out</v>
      </c>
      <c r="G636" s="66">
        <v>660.1</v>
      </c>
      <c r="H636" s="66">
        <v>0</v>
      </c>
      <c r="I636" s="66">
        <v>660.1</v>
      </c>
      <c r="J636" s="66">
        <v>256.97000000000003</v>
      </c>
      <c r="K636" s="66">
        <v>0</v>
      </c>
      <c r="L636" s="67">
        <v>0</v>
      </c>
      <c r="M636" s="66">
        <v>256.97000000000003</v>
      </c>
      <c r="N636" s="66">
        <v>403.13</v>
      </c>
      <c r="O636" s="68">
        <v>0.61070999999999998</v>
      </c>
      <c r="P636" s="70">
        <v>2023</v>
      </c>
    </row>
    <row r="637" spans="1:16" x14ac:dyDescent="0.2">
      <c r="A637" s="69" t="s">
        <v>65</v>
      </c>
      <c r="B637" s="69" t="s">
        <v>502</v>
      </c>
      <c r="C637" s="69" t="s">
        <v>160</v>
      </c>
      <c r="D637" s="69" t="s">
        <v>159</v>
      </c>
      <c r="E637" s="69" t="s">
        <v>158</v>
      </c>
      <c r="F637" s="69" t="str">
        <f t="shared" si="10"/>
        <v>TAG001506 FAU Master Account Set: Budget Pool - OPS</v>
      </c>
      <c r="G637" s="66">
        <v>19875</v>
      </c>
      <c r="H637" s="66">
        <v>0</v>
      </c>
      <c r="I637" s="66">
        <v>19875</v>
      </c>
      <c r="J637" s="66">
        <v>7288.82</v>
      </c>
      <c r="K637" s="66">
        <v>0</v>
      </c>
      <c r="L637" s="67">
        <v>0</v>
      </c>
      <c r="M637" s="66">
        <v>7288.82</v>
      </c>
      <c r="N637" s="66">
        <v>12586.18</v>
      </c>
      <c r="O637" s="68">
        <v>0.63326700000000002</v>
      </c>
      <c r="P637" s="70">
        <v>2023</v>
      </c>
    </row>
    <row r="638" spans="1:16" x14ac:dyDescent="0.2">
      <c r="A638" s="69" t="s">
        <v>66</v>
      </c>
      <c r="B638" s="69" t="s">
        <v>501</v>
      </c>
      <c r="C638" s="69" t="s">
        <v>160</v>
      </c>
      <c r="D638" s="69" t="s">
        <v>159</v>
      </c>
      <c r="E638" s="69" t="s">
        <v>163</v>
      </c>
      <c r="F638" s="69" t="str">
        <f t="shared" si="10"/>
        <v>TAG001507 FAU Master Account Set: Budget Pool - Expense</v>
      </c>
      <c r="G638" s="66">
        <v>1720</v>
      </c>
      <c r="H638" s="66">
        <v>0</v>
      </c>
      <c r="I638" s="66">
        <v>1720</v>
      </c>
      <c r="J638" s="66">
        <v>1445.05</v>
      </c>
      <c r="K638" s="66">
        <v>0</v>
      </c>
      <c r="L638" s="67">
        <v>0</v>
      </c>
      <c r="M638" s="66">
        <v>1445.05</v>
      </c>
      <c r="N638" s="66">
        <v>274.95</v>
      </c>
      <c r="O638" s="68">
        <v>0.159855</v>
      </c>
      <c r="P638" s="70">
        <v>2023</v>
      </c>
    </row>
    <row r="639" spans="1:16" x14ac:dyDescent="0.2">
      <c r="A639" s="69" t="s">
        <v>66</v>
      </c>
      <c r="B639" s="69" t="s">
        <v>501</v>
      </c>
      <c r="C639" s="69" t="s">
        <v>160</v>
      </c>
      <c r="D639" s="69" t="s">
        <v>159</v>
      </c>
      <c r="E639" s="69" t="s">
        <v>162</v>
      </c>
      <c r="F639" s="69" t="str">
        <f t="shared" si="10"/>
        <v>TAG001507 FAU Master Account Set: Budget Pool - INTRA-Fund Transfers Out</v>
      </c>
      <c r="G639" s="66">
        <v>302.18</v>
      </c>
      <c r="H639" s="66">
        <v>0</v>
      </c>
      <c r="I639" s="66">
        <v>302.18</v>
      </c>
      <c r="J639" s="66">
        <v>2903.97</v>
      </c>
      <c r="K639" s="66">
        <v>0</v>
      </c>
      <c r="L639" s="67">
        <v>0</v>
      </c>
      <c r="M639" s="66">
        <v>2903.97</v>
      </c>
      <c r="N639" s="66">
        <v>-2601.79</v>
      </c>
      <c r="O639" s="68">
        <v>-8.6100670000000008</v>
      </c>
      <c r="P639" s="70">
        <v>2023</v>
      </c>
    </row>
    <row r="640" spans="1:16" x14ac:dyDescent="0.2">
      <c r="A640" s="69" t="s">
        <v>66</v>
      </c>
      <c r="B640" s="69" t="s">
        <v>501</v>
      </c>
      <c r="C640" s="69" t="s">
        <v>160</v>
      </c>
      <c r="D640" s="69" t="s">
        <v>159</v>
      </c>
      <c r="E640" s="69" t="s">
        <v>158</v>
      </c>
      <c r="F640" s="69" t="str">
        <f t="shared" si="10"/>
        <v>TAG001507 FAU Master Account Set: Budget Pool - OPS</v>
      </c>
      <c r="G640" s="66">
        <v>9072</v>
      </c>
      <c r="H640" s="66">
        <v>0</v>
      </c>
      <c r="I640" s="66">
        <v>9072</v>
      </c>
      <c r="J640" s="66">
        <v>6197</v>
      </c>
      <c r="K640" s="66">
        <v>0</v>
      </c>
      <c r="L640" s="67">
        <v>0</v>
      </c>
      <c r="M640" s="66">
        <v>6197</v>
      </c>
      <c r="N640" s="66">
        <v>2875</v>
      </c>
      <c r="O640" s="68">
        <v>0.316909</v>
      </c>
      <c r="P640" s="70">
        <v>2023</v>
      </c>
    </row>
    <row r="641" spans="1:16" x14ac:dyDescent="0.2">
      <c r="A641" s="69" t="s">
        <v>67</v>
      </c>
      <c r="B641" s="69" t="s">
        <v>500</v>
      </c>
      <c r="C641" s="69" t="s">
        <v>160</v>
      </c>
      <c r="D641" s="69" t="s">
        <v>159</v>
      </c>
      <c r="E641" s="69" t="s">
        <v>163</v>
      </c>
      <c r="F641" s="69" t="str">
        <f t="shared" si="10"/>
        <v>TAG001508 FAU Master Account Set: Budget Pool - Expense</v>
      </c>
      <c r="G641" s="66">
        <v>31850</v>
      </c>
      <c r="H641" s="66">
        <v>2687.86</v>
      </c>
      <c r="I641" s="66">
        <v>34537.86</v>
      </c>
      <c r="J641" s="66">
        <v>30653.919999999998</v>
      </c>
      <c r="K641" s="66">
        <v>0</v>
      </c>
      <c r="L641" s="67">
        <v>0</v>
      </c>
      <c r="M641" s="66">
        <v>30653.919999999998</v>
      </c>
      <c r="N641" s="66">
        <v>3883.94</v>
      </c>
      <c r="O641" s="68">
        <v>0.112455</v>
      </c>
      <c r="P641" s="70">
        <v>2023</v>
      </c>
    </row>
    <row r="642" spans="1:16" x14ac:dyDescent="0.2">
      <c r="A642" s="69" t="s">
        <v>67</v>
      </c>
      <c r="B642" s="69" t="s">
        <v>500</v>
      </c>
      <c r="C642" s="69" t="s">
        <v>160</v>
      </c>
      <c r="D642" s="69" t="s">
        <v>159</v>
      </c>
      <c r="E642" s="69" t="s">
        <v>162</v>
      </c>
      <c r="F642" s="69" t="str">
        <f t="shared" si="10"/>
        <v>TAG001508 FAU Master Account Set: Budget Pool - INTRA-Fund Transfers Out</v>
      </c>
      <c r="G642" s="66">
        <v>2119.6</v>
      </c>
      <c r="H642" s="66">
        <v>0</v>
      </c>
      <c r="I642" s="66">
        <v>2119.6</v>
      </c>
      <c r="J642" s="66">
        <v>2017.53</v>
      </c>
      <c r="K642" s="66">
        <v>0</v>
      </c>
      <c r="L642" s="67">
        <v>0</v>
      </c>
      <c r="M642" s="66">
        <v>2017.53</v>
      </c>
      <c r="N642" s="66">
        <v>102.07</v>
      </c>
      <c r="O642" s="68">
        <v>4.8155000000000003E-2</v>
      </c>
      <c r="P642" s="70">
        <v>2023</v>
      </c>
    </row>
    <row r="643" spans="1:16" x14ac:dyDescent="0.2">
      <c r="A643" s="69" t="s">
        <v>67</v>
      </c>
      <c r="B643" s="69" t="s">
        <v>500</v>
      </c>
      <c r="C643" s="69" t="s">
        <v>160</v>
      </c>
      <c r="D643" s="69" t="s">
        <v>159</v>
      </c>
      <c r="E643" s="69" t="s">
        <v>158</v>
      </c>
      <c r="F643" s="69" t="str">
        <f t="shared" si="10"/>
        <v>TAG001508 FAU Master Account Set: Budget Pool - OPS</v>
      </c>
      <c r="G643" s="66">
        <v>43850</v>
      </c>
      <c r="H643" s="66">
        <v>-2372.56</v>
      </c>
      <c r="I643" s="66">
        <v>41477.440000000002</v>
      </c>
      <c r="J643" s="66">
        <v>41400.25</v>
      </c>
      <c r="K643" s="66">
        <v>0</v>
      </c>
      <c r="L643" s="67">
        <v>0</v>
      </c>
      <c r="M643" s="66">
        <v>41400.25</v>
      </c>
      <c r="N643" s="66">
        <v>77.19</v>
      </c>
      <c r="O643" s="68">
        <v>1.861E-3</v>
      </c>
      <c r="P643" s="70">
        <v>2023</v>
      </c>
    </row>
    <row r="644" spans="1:16" x14ac:dyDescent="0.2">
      <c r="A644" s="69" t="s">
        <v>68</v>
      </c>
      <c r="B644" s="69" t="s">
        <v>499</v>
      </c>
      <c r="C644" s="69" t="s">
        <v>160</v>
      </c>
      <c r="D644" s="69" t="s">
        <v>159</v>
      </c>
      <c r="E644" s="69" t="s">
        <v>163</v>
      </c>
      <c r="F644" s="69" t="str">
        <f t="shared" si="10"/>
        <v>TAG001509 FAU Master Account Set: Budget Pool - Expense</v>
      </c>
      <c r="G644" s="66">
        <v>21100</v>
      </c>
      <c r="H644" s="66">
        <v>-839.63</v>
      </c>
      <c r="I644" s="66">
        <v>20260.37</v>
      </c>
      <c r="J644" s="66">
        <v>6567.62</v>
      </c>
      <c r="K644" s="66">
        <v>0</v>
      </c>
      <c r="L644" s="67">
        <v>0</v>
      </c>
      <c r="M644" s="66">
        <v>6567.62</v>
      </c>
      <c r="N644" s="66">
        <v>13692.75</v>
      </c>
      <c r="O644" s="68">
        <v>0.67583899999999997</v>
      </c>
      <c r="P644" s="70">
        <v>2023</v>
      </c>
    </row>
    <row r="645" spans="1:16" x14ac:dyDescent="0.2">
      <c r="A645" s="69" t="s">
        <v>68</v>
      </c>
      <c r="B645" s="69" t="s">
        <v>499</v>
      </c>
      <c r="C645" s="69" t="s">
        <v>160</v>
      </c>
      <c r="D645" s="69" t="s">
        <v>159</v>
      </c>
      <c r="E645" s="69" t="s">
        <v>162</v>
      </c>
      <c r="F645" s="69" t="str">
        <f t="shared" si="10"/>
        <v>TAG001509 FAU Master Account Set: Budget Pool - INTRA-Fund Transfers Out</v>
      </c>
      <c r="G645" s="66">
        <v>4554.6499999999996</v>
      </c>
      <c r="H645" s="66">
        <v>0</v>
      </c>
      <c r="I645" s="66">
        <v>4554.6499999999996</v>
      </c>
      <c r="J645" s="66">
        <v>4171.22</v>
      </c>
      <c r="K645" s="66">
        <v>0</v>
      </c>
      <c r="L645" s="67">
        <v>0</v>
      </c>
      <c r="M645" s="66">
        <v>4171.22</v>
      </c>
      <c r="N645" s="66">
        <v>383.43</v>
      </c>
      <c r="O645" s="68">
        <v>8.4183999999999995E-2</v>
      </c>
      <c r="P645" s="70">
        <v>2023</v>
      </c>
    </row>
    <row r="646" spans="1:16" x14ac:dyDescent="0.2">
      <c r="A646" s="69" t="s">
        <v>68</v>
      </c>
      <c r="B646" s="69" t="s">
        <v>499</v>
      </c>
      <c r="C646" s="69" t="s">
        <v>160</v>
      </c>
      <c r="D646" s="69" t="s">
        <v>159</v>
      </c>
      <c r="E646" s="69" t="s">
        <v>158</v>
      </c>
      <c r="F646" s="69" t="str">
        <f t="shared" si="10"/>
        <v>TAG001509 FAU Master Account Set: Budget Pool - OPS</v>
      </c>
      <c r="G646" s="66">
        <v>7840</v>
      </c>
      <c r="H646" s="66">
        <v>1813</v>
      </c>
      <c r="I646" s="66">
        <v>9653</v>
      </c>
      <c r="J646" s="66">
        <v>9653</v>
      </c>
      <c r="K646" s="66">
        <v>0</v>
      </c>
      <c r="L646" s="67">
        <v>0</v>
      </c>
      <c r="M646" s="66">
        <v>9653</v>
      </c>
      <c r="N646" s="66">
        <v>0</v>
      </c>
      <c r="O646" s="68">
        <v>0</v>
      </c>
      <c r="P646" s="70">
        <v>2023</v>
      </c>
    </row>
    <row r="647" spans="1:16" x14ac:dyDescent="0.2">
      <c r="A647" s="69" t="s">
        <v>68</v>
      </c>
      <c r="B647" s="69" t="s">
        <v>499</v>
      </c>
      <c r="C647" s="69" t="s">
        <v>160</v>
      </c>
      <c r="D647" s="69" t="s">
        <v>159</v>
      </c>
      <c r="E647" s="69" t="s">
        <v>167</v>
      </c>
      <c r="F647" s="69" t="str">
        <f t="shared" ref="F647:F698" si="11">_xlfn.CONCAT(A647," ",E647)</f>
        <v>TAG001509 FAU Master Account Set: Budget Pool - Salaries &amp; Benefits (AMP, SP, Faculty)</v>
      </c>
      <c r="G647" s="66">
        <v>133726.14000000001</v>
      </c>
      <c r="H647" s="66">
        <v>-973.37</v>
      </c>
      <c r="I647" s="66">
        <v>132752.76999999999</v>
      </c>
      <c r="J647" s="66">
        <v>132752.70000000001</v>
      </c>
      <c r="K647" s="66">
        <v>0</v>
      </c>
      <c r="L647" s="67">
        <v>0</v>
      </c>
      <c r="M647" s="66">
        <v>132752.70000000001</v>
      </c>
      <c r="N647" s="66">
        <v>7.0000000000000007E-2</v>
      </c>
      <c r="O647" s="68">
        <v>9.9999999999999995E-7</v>
      </c>
      <c r="P647" s="70">
        <v>2023</v>
      </c>
    </row>
    <row r="648" spans="1:16" x14ac:dyDescent="0.2">
      <c r="A648" s="69" t="s">
        <v>70</v>
      </c>
      <c r="B648" s="69" t="s">
        <v>498</v>
      </c>
      <c r="C648" s="69" t="s">
        <v>160</v>
      </c>
      <c r="D648" s="69" t="s">
        <v>159</v>
      </c>
      <c r="E648" s="69" t="s">
        <v>163</v>
      </c>
      <c r="F648" s="69" t="str">
        <f t="shared" si="11"/>
        <v>TAG001510 FAU Master Account Set: Budget Pool - Expense</v>
      </c>
      <c r="G648" s="66">
        <v>30000</v>
      </c>
      <c r="H648" s="66">
        <v>31000</v>
      </c>
      <c r="I648" s="66">
        <v>61000</v>
      </c>
      <c r="J648" s="66">
        <v>53620.13</v>
      </c>
      <c r="K648" s="66">
        <v>0</v>
      </c>
      <c r="L648" s="67">
        <v>0</v>
      </c>
      <c r="M648" s="66">
        <v>53620.13</v>
      </c>
      <c r="N648" s="66">
        <v>7379.87</v>
      </c>
      <c r="O648" s="68">
        <v>0.12098100000000001</v>
      </c>
      <c r="P648" s="70">
        <v>2023</v>
      </c>
    </row>
    <row r="649" spans="1:16" x14ac:dyDescent="0.2">
      <c r="A649" s="69" t="s">
        <v>70</v>
      </c>
      <c r="B649" s="69" t="s">
        <v>498</v>
      </c>
      <c r="C649" s="69" t="s">
        <v>160</v>
      </c>
      <c r="D649" s="69" t="s">
        <v>159</v>
      </c>
      <c r="E649" s="69" t="s">
        <v>162</v>
      </c>
      <c r="F649" s="69" t="str">
        <f t="shared" si="11"/>
        <v>TAG001510 FAU Master Account Set: Budget Pool - INTRA-Fund Transfers Out</v>
      </c>
      <c r="G649" s="66">
        <v>840</v>
      </c>
      <c r="H649" s="66">
        <v>862.28</v>
      </c>
      <c r="I649" s="66">
        <v>1702.28</v>
      </c>
      <c r="J649" s="66">
        <v>1501.37</v>
      </c>
      <c r="K649" s="66">
        <v>0</v>
      </c>
      <c r="L649" s="67">
        <v>0</v>
      </c>
      <c r="M649" s="66">
        <v>1501.37</v>
      </c>
      <c r="N649" s="66">
        <v>200.91</v>
      </c>
      <c r="O649" s="68">
        <v>0.118024</v>
      </c>
      <c r="P649" s="70">
        <v>2023</v>
      </c>
    </row>
    <row r="650" spans="1:16" x14ac:dyDescent="0.2">
      <c r="A650" s="69" t="s">
        <v>71</v>
      </c>
      <c r="B650" s="69" t="s">
        <v>497</v>
      </c>
      <c r="C650" s="69" t="s">
        <v>160</v>
      </c>
      <c r="D650" s="69" t="s">
        <v>159</v>
      </c>
      <c r="E650" s="69" t="s">
        <v>163</v>
      </c>
      <c r="F650" s="69" t="str">
        <f t="shared" si="11"/>
        <v>TAG001511 FAU Master Account Set: Budget Pool - Expense</v>
      </c>
      <c r="G650" s="66">
        <v>2000</v>
      </c>
      <c r="H650" s="66">
        <v>0</v>
      </c>
      <c r="I650" s="66">
        <v>2000</v>
      </c>
      <c r="J650" s="66">
        <v>0</v>
      </c>
      <c r="K650" s="66">
        <v>0</v>
      </c>
      <c r="L650" s="67">
        <v>0</v>
      </c>
      <c r="M650" s="66">
        <v>0</v>
      </c>
      <c r="N650" s="66">
        <v>2000</v>
      </c>
      <c r="O650" s="68">
        <v>1</v>
      </c>
      <c r="P650" s="70">
        <v>2023</v>
      </c>
    </row>
    <row r="651" spans="1:16" x14ac:dyDescent="0.2">
      <c r="A651" s="69" t="s">
        <v>71</v>
      </c>
      <c r="B651" s="69" t="s">
        <v>497</v>
      </c>
      <c r="C651" s="69" t="s">
        <v>160</v>
      </c>
      <c r="D651" s="69" t="s">
        <v>159</v>
      </c>
      <c r="E651" s="69" t="s">
        <v>162</v>
      </c>
      <c r="F651" s="69" t="str">
        <f t="shared" si="11"/>
        <v>TAG001511 FAU Master Account Set: Budget Pool - INTRA-Fund Transfers Out</v>
      </c>
      <c r="G651" s="66">
        <v>56</v>
      </c>
      <c r="H651" s="66">
        <v>0</v>
      </c>
      <c r="I651" s="66">
        <v>56</v>
      </c>
      <c r="J651" s="66">
        <v>0</v>
      </c>
      <c r="K651" s="66">
        <v>0</v>
      </c>
      <c r="L651" s="67">
        <v>0</v>
      </c>
      <c r="M651" s="66">
        <v>0</v>
      </c>
      <c r="N651" s="66">
        <v>56</v>
      </c>
      <c r="O651" s="68">
        <v>1</v>
      </c>
      <c r="P651" s="70">
        <v>2023</v>
      </c>
    </row>
    <row r="652" spans="1:16" x14ac:dyDescent="0.2">
      <c r="A652" s="69" t="s">
        <v>72</v>
      </c>
      <c r="B652" s="69" t="s">
        <v>11</v>
      </c>
      <c r="C652" s="69" t="s">
        <v>160</v>
      </c>
      <c r="D652" s="69" t="s">
        <v>159</v>
      </c>
      <c r="E652" s="69" t="s">
        <v>163</v>
      </c>
      <c r="F652" s="69" t="str">
        <f t="shared" si="11"/>
        <v>TAG001513 FAU Master Account Set: Budget Pool - Expense</v>
      </c>
      <c r="G652" s="66">
        <v>63000</v>
      </c>
      <c r="H652" s="66">
        <v>0</v>
      </c>
      <c r="I652" s="66">
        <v>63000</v>
      </c>
      <c r="J652" s="66">
        <v>47342.15</v>
      </c>
      <c r="K652" s="66">
        <v>0</v>
      </c>
      <c r="L652" s="67">
        <v>0</v>
      </c>
      <c r="M652" s="66">
        <v>47342.15</v>
      </c>
      <c r="N652" s="66">
        <v>15657.85</v>
      </c>
      <c r="O652" s="68">
        <v>0.24853700000000001</v>
      </c>
      <c r="P652" s="70">
        <v>2023</v>
      </c>
    </row>
    <row r="653" spans="1:16" x14ac:dyDescent="0.2">
      <c r="A653" s="69" t="s">
        <v>72</v>
      </c>
      <c r="B653" s="69" t="s">
        <v>11</v>
      </c>
      <c r="C653" s="69" t="s">
        <v>160</v>
      </c>
      <c r="D653" s="69" t="s">
        <v>159</v>
      </c>
      <c r="E653" s="69" t="s">
        <v>162</v>
      </c>
      <c r="F653" s="69" t="str">
        <f t="shared" si="11"/>
        <v>TAG001513 FAU Master Account Set: Budget Pool - INTRA-Fund Transfers Out</v>
      </c>
      <c r="G653" s="66">
        <v>1764</v>
      </c>
      <c r="H653" s="66">
        <v>0</v>
      </c>
      <c r="I653" s="66">
        <v>1764</v>
      </c>
      <c r="J653" s="66">
        <v>1325.58</v>
      </c>
      <c r="K653" s="66">
        <v>0</v>
      </c>
      <c r="L653" s="67">
        <v>0</v>
      </c>
      <c r="M653" s="66">
        <v>1325.58</v>
      </c>
      <c r="N653" s="66">
        <v>438.42</v>
      </c>
      <c r="O653" s="68">
        <v>0.24853700000000001</v>
      </c>
      <c r="P653" s="70">
        <v>2023</v>
      </c>
    </row>
    <row r="654" spans="1:16" x14ac:dyDescent="0.2">
      <c r="A654" s="69" t="s">
        <v>73</v>
      </c>
      <c r="B654" s="69" t="s">
        <v>13</v>
      </c>
      <c r="C654" s="69" t="s">
        <v>160</v>
      </c>
      <c r="D654" s="69" t="s">
        <v>159</v>
      </c>
      <c r="E654" s="69" t="s">
        <v>163</v>
      </c>
      <c r="F654" s="69" t="str">
        <f t="shared" si="11"/>
        <v>TAG001514 FAU Master Account Set: Budget Pool - Expense</v>
      </c>
      <c r="G654" s="66">
        <v>11930</v>
      </c>
      <c r="H654" s="66">
        <v>2000</v>
      </c>
      <c r="I654" s="66">
        <v>13930</v>
      </c>
      <c r="J654" s="66">
        <v>11470.29</v>
      </c>
      <c r="K654" s="66">
        <v>0</v>
      </c>
      <c r="L654" s="67">
        <v>0</v>
      </c>
      <c r="M654" s="66">
        <v>11470.29</v>
      </c>
      <c r="N654" s="66">
        <v>2459.71</v>
      </c>
      <c r="O654" s="68">
        <v>0.17657600000000001</v>
      </c>
      <c r="P654" s="70">
        <v>2023</v>
      </c>
    </row>
    <row r="655" spans="1:16" x14ac:dyDescent="0.2">
      <c r="A655" s="69" t="s">
        <v>73</v>
      </c>
      <c r="B655" s="69" t="s">
        <v>13</v>
      </c>
      <c r="C655" s="69" t="s">
        <v>160</v>
      </c>
      <c r="D655" s="69" t="s">
        <v>159</v>
      </c>
      <c r="E655" s="69" t="s">
        <v>162</v>
      </c>
      <c r="F655" s="69" t="str">
        <f t="shared" si="11"/>
        <v>TAG001514 FAU Master Account Set: Budget Pool - INTRA-Fund Transfers Out</v>
      </c>
      <c r="G655" s="66">
        <v>1615.32</v>
      </c>
      <c r="H655" s="66">
        <v>0</v>
      </c>
      <c r="I655" s="66">
        <v>1615.32</v>
      </c>
      <c r="J655" s="66">
        <v>1340.5</v>
      </c>
      <c r="K655" s="66">
        <v>0</v>
      </c>
      <c r="L655" s="67">
        <v>0</v>
      </c>
      <c r="M655" s="66">
        <v>1340.5</v>
      </c>
      <c r="N655" s="66">
        <v>274.82</v>
      </c>
      <c r="O655" s="68">
        <v>0.17013300000000001</v>
      </c>
      <c r="P655" s="70">
        <v>2023</v>
      </c>
    </row>
    <row r="656" spans="1:16" x14ac:dyDescent="0.2">
      <c r="A656" s="69" t="s">
        <v>73</v>
      </c>
      <c r="B656" s="69" t="s">
        <v>13</v>
      </c>
      <c r="C656" s="69" t="s">
        <v>160</v>
      </c>
      <c r="D656" s="69" t="s">
        <v>159</v>
      </c>
      <c r="E656" s="69" t="s">
        <v>158</v>
      </c>
      <c r="F656" s="69" t="str">
        <f t="shared" si="11"/>
        <v>TAG001514 FAU Master Account Set: Budget Pool - OPS</v>
      </c>
      <c r="G656" s="66">
        <v>45760</v>
      </c>
      <c r="H656" s="66">
        <v>-2000</v>
      </c>
      <c r="I656" s="66">
        <v>43760</v>
      </c>
      <c r="J656" s="66">
        <v>36404.26</v>
      </c>
      <c r="K656" s="66">
        <v>0</v>
      </c>
      <c r="L656" s="67">
        <v>0</v>
      </c>
      <c r="M656" s="66">
        <v>36404.26</v>
      </c>
      <c r="N656" s="66">
        <v>7355.74</v>
      </c>
      <c r="O656" s="68">
        <v>0.16809299999999999</v>
      </c>
      <c r="P656" s="70">
        <v>2023</v>
      </c>
    </row>
    <row r="657" spans="1:16" x14ac:dyDescent="0.2">
      <c r="A657" s="69" t="s">
        <v>74</v>
      </c>
      <c r="B657" s="69" t="s">
        <v>15</v>
      </c>
      <c r="C657" s="69" t="s">
        <v>160</v>
      </c>
      <c r="D657" s="69" t="s">
        <v>159</v>
      </c>
      <c r="E657" s="69" t="s">
        <v>163</v>
      </c>
      <c r="F657" s="69" t="str">
        <f t="shared" si="11"/>
        <v>TAG001515 FAU Master Account Set: Budget Pool - Expense</v>
      </c>
      <c r="G657" s="66">
        <v>12560</v>
      </c>
      <c r="H657" s="66">
        <v>0</v>
      </c>
      <c r="I657" s="66">
        <v>12560</v>
      </c>
      <c r="J657" s="66">
        <v>8253.25</v>
      </c>
      <c r="K657" s="66">
        <v>0</v>
      </c>
      <c r="L657" s="67">
        <v>0</v>
      </c>
      <c r="M657" s="66">
        <v>8253.25</v>
      </c>
      <c r="N657" s="66">
        <v>4306.75</v>
      </c>
      <c r="O657" s="68">
        <v>0.34289399999999998</v>
      </c>
      <c r="P657" s="70">
        <v>2023</v>
      </c>
    </row>
    <row r="658" spans="1:16" x14ac:dyDescent="0.2">
      <c r="A658" s="69" t="s">
        <v>74</v>
      </c>
      <c r="B658" s="69" t="s">
        <v>15</v>
      </c>
      <c r="C658" s="69" t="s">
        <v>160</v>
      </c>
      <c r="D658" s="69" t="s">
        <v>159</v>
      </c>
      <c r="E658" s="69" t="s">
        <v>162</v>
      </c>
      <c r="F658" s="69" t="str">
        <f t="shared" si="11"/>
        <v>TAG001515 FAU Master Account Set: Budget Pool - INTRA-Fund Transfers Out</v>
      </c>
      <c r="G658" s="66">
        <v>2802.8</v>
      </c>
      <c r="H658" s="66">
        <v>0</v>
      </c>
      <c r="I658" s="66">
        <v>2802.8</v>
      </c>
      <c r="J658" s="66">
        <v>16703.07</v>
      </c>
      <c r="K658" s="66">
        <v>0</v>
      </c>
      <c r="L658" s="67">
        <v>0</v>
      </c>
      <c r="M658" s="66">
        <v>16703.07</v>
      </c>
      <c r="N658" s="66">
        <v>-13900.27</v>
      </c>
      <c r="O658" s="68">
        <v>-4.9594230000000001</v>
      </c>
      <c r="P658" s="70">
        <v>2023</v>
      </c>
    </row>
    <row r="659" spans="1:16" x14ac:dyDescent="0.2">
      <c r="A659" s="69" t="s">
        <v>74</v>
      </c>
      <c r="B659" s="69" t="s">
        <v>15</v>
      </c>
      <c r="C659" s="69" t="s">
        <v>160</v>
      </c>
      <c r="D659" s="69" t="s">
        <v>159</v>
      </c>
      <c r="E659" s="69" t="s">
        <v>158</v>
      </c>
      <c r="F659" s="69" t="str">
        <f t="shared" si="11"/>
        <v>TAG001515 FAU Master Account Set: Budget Pool - OPS</v>
      </c>
      <c r="G659" s="66">
        <v>87540</v>
      </c>
      <c r="H659" s="66">
        <v>0</v>
      </c>
      <c r="I659" s="66">
        <v>87540</v>
      </c>
      <c r="J659" s="66">
        <v>69334.37</v>
      </c>
      <c r="K659" s="66">
        <v>0</v>
      </c>
      <c r="L659" s="67">
        <v>0</v>
      </c>
      <c r="M659" s="66">
        <v>69334.37</v>
      </c>
      <c r="N659" s="66">
        <v>18205.63</v>
      </c>
      <c r="O659" s="68">
        <v>0.20796899999999999</v>
      </c>
      <c r="P659" s="70">
        <v>2023</v>
      </c>
    </row>
    <row r="660" spans="1:16" x14ac:dyDescent="0.2">
      <c r="A660" s="69" t="s">
        <v>75</v>
      </c>
      <c r="B660" s="69" t="s">
        <v>496</v>
      </c>
      <c r="C660" s="69" t="s">
        <v>160</v>
      </c>
      <c r="D660" s="69" t="s">
        <v>159</v>
      </c>
      <c r="E660" s="69" t="s">
        <v>163</v>
      </c>
      <c r="F660" s="69" t="str">
        <f t="shared" si="11"/>
        <v>TAG001516 FAU Master Account Set: Budget Pool - Expense</v>
      </c>
      <c r="G660" s="66">
        <v>19500</v>
      </c>
      <c r="H660" s="66">
        <v>0</v>
      </c>
      <c r="I660" s="66">
        <v>19500</v>
      </c>
      <c r="J660" s="66">
        <v>18885.53</v>
      </c>
      <c r="K660" s="66">
        <v>183.16</v>
      </c>
      <c r="L660" s="67">
        <v>0</v>
      </c>
      <c r="M660" s="66">
        <v>19068.689999999999</v>
      </c>
      <c r="N660" s="66">
        <v>431.31</v>
      </c>
      <c r="O660" s="68">
        <v>2.2117999999999999E-2</v>
      </c>
      <c r="P660" s="70">
        <v>2023</v>
      </c>
    </row>
    <row r="661" spans="1:16" x14ac:dyDescent="0.2">
      <c r="A661" s="69" t="s">
        <v>75</v>
      </c>
      <c r="B661" s="69" t="s">
        <v>496</v>
      </c>
      <c r="C661" s="69" t="s">
        <v>160</v>
      </c>
      <c r="D661" s="69" t="s">
        <v>159</v>
      </c>
      <c r="E661" s="69" t="s">
        <v>162</v>
      </c>
      <c r="F661" s="69" t="str">
        <f t="shared" si="11"/>
        <v>TAG001516 FAU Master Account Set: Budget Pool - INTRA-Fund Transfers Out</v>
      </c>
      <c r="G661" s="66">
        <v>546</v>
      </c>
      <c r="H661" s="66">
        <v>0</v>
      </c>
      <c r="I661" s="66">
        <v>546</v>
      </c>
      <c r="J661" s="66">
        <v>528.79999999999995</v>
      </c>
      <c r="K661" s="66">
        <v>0</v>
      </c>
      <c r="L661" s="67">
        <v>0</v>
      </c>
      <c r="M661" s="66">
        <v>528.79999999999995</v>
      </c>
      <c r="N661" s="66">
        <v>17.2</v>
      </c>
      <c r="O661" s="68">
        <v>3.1502000000000002E-2</v>
      </c>
      <c r="P661" s="70">
        <v>2023</v>
      </c>
    </row>
    <row r="662" spans="1:16" x14ac:dyDescent="0.2">
      <c r="A662" s="69" t="s">
        <v>76</v>
      </c>
      <c r="B662" s="69" t="s">
        <v>495</v>
      </c>
      <c r="C662" s="69" t="s">
        <v>160</v>
      </c>
      <c r="D662" s="69" t="s">
        <v>159</v>
      </c>
      <c r="E662" s="69" t="s">
        <v>163</v>
      </c>
      <c r="F662" s="69" t="str">
        <f t="shared" si="11"/>
        <v>TAG001517 FAU Master Account Set: Budget Pool - Expense</v>
      </c>
      <c r="G662" s="66">
        <v>11500</v>
      </c>
      <c r="H662" s="66">
        <v>0</v>
      </c>
      <c r="I662" s="66">
        <v>11500</v>
      </c>
      <c r="J662" s="66">
        <v>8361.31</v>
      </c>
      <c r="K662" s="66">
        <v>0</v>
      </c>
      <c r="L662" s="67">
        <v>0</v>
      </c>
      <c r="M662" s="66">
        <v>8361.31</v>
      </c>
      <c r="N662" s="66">
        <v>3138.69</v>
      </c>
      <c r="O662" s="68">
        <v>0.27293000000000001</v>
      </c>
      <c r="P662" s="70">
        <v>2023</v>
      </c>
    </row>
    <row r="663" spans="1:16" x14ac:dyDescent="0.2">
      <c r="A663" s="69" t="s">
        <v>76</v>
      </c>
      <c r="B663" s="69" t="s">
        <v>495</v>
      </c>
      <c r="C663" s="69" t="s">
        <v>160</v>
      </c>
      <c r="D663" s="69" t="s">
        <v>159</v>
      </c>
      <c r="E663" s="69" t="s">
        <v>162</v>
      </c>
      <c r="F663" s="69" t="str">
        <f t="shared" si="11"/>
        <v>TAG001517 FAU Master Account Set: Budget Pool - INTRA-Fund Transfers Out</v>
      </c>
      <c r="G663" s="66">
        <v>322</v>
      </c>
      <c r="H663" s="66">
        <v>0</v>
      </c>
      <c r="I663" s="66">
        <v>322</v>
      </c>
      <c r="J663" s="66">
        <v>234.12</v>
      </c>
      <c r="K663" s="66">
        <v>0</v>
      </c>
      <c r="L663" s="67">
        <v>0</v>
      </c>
      <c r="M663" s="66">
        <v>234.12</v>
      </c>
      <c r="N663" s="66">
        <v>87.88</v>
      </c>
      <c r="O663" s="68">
        <v>0.27291900000000002</v>
      </c>
      <c r="P663" s="70">
        <v>2023</v>
      </c>
    </row>
    <row r="664" spans="1:16" x14ac:dyDescent="0.2">
      <c r="A664" s="69" t="s">
        <v>78</v>
      </c>
      <c r="B664" s="69" t="s">
        <v>9</v>
      </c>
      <c r="C664" s="69" t="s">
        <v>160</v>
      </c>
      <c r="D664" s="69" t="s">
        <v>159</v>
      </c>
      <c r="E664" s="69" t="s">
        <v>163</v>
      </c>
      <c r="F664" s="69" t="str">
        <f t="shared" si="11"/>
        <v>TAG001518 FAU Master Account Set: Budget Pool - Expense</v>
      </c>
      <c r="G664" s="66">
        <v>12000</v>
      </c>
      <c r="H664" s="66">
        <v>0</v>
      </c>
      <c r="I664" s="66">
        <v>12000</v>
      </c>
      <c r="J664" s="66">
        <v>10201.41</v>
      </c>
      <c r="K664" s="66">
        <v>0</v>
      </c>
      <c r="L664" s="67">
        <v>0</v>
      </c>
      <c r="M664" s="66">
        <v>10201.41</v>
      </c>
      <c r="N664" s="66">
        <v>1798.59</v>
      </c>
      <c r="O664" s="68">
        <v>0.14988299999999999</v>
      </c>
      <c r="P664" s="70">
        <v>2023</v>
      </c>
    </row>
    <row r="665" spans="1:16" x14ac:dyDescent="0.2">
      <c r="A665" s="69" t="s">
        <v>78</v>
      </c>
      <c r="B665" s="69" t="s">
        <v>9</v>
      </c>
      <c r="C665" s="69" t="s">
        <v>160</v>
      </c>
      <c r="D665" s="69" t="s">
        <v>159</v>
      </c>
      <c r="E665" s="69" t="s">
        <v>162</v>
      </c>
      <c r="F665" s="69" t="str">
        <f t="shared" si="11"/>
        <v>TAG001518 FAU Master Account Set: Budget Pool - INTRA-Fund Transfers Out</v>
      </c>
      <c r="G665" s="66">
        <v>336</v>
      </c>
      <c r="H665" s="66">
        <v>0</v>
      </c>
      <c r="I665" s="66">
        <v>336</v>
      </c>
      <c r="J665" s="66">
        <v>285.64</v>
      </c>
      <c r="K665" s="66">
        <v>0</v>
      </c>
      <c r="L665" s="67">
        <v>0</v>
      </c>
      <c r="M665" s="66">
        <v>285.64</v>
      </c>
      <c r="N665" s="66">
        <v>50.36</v>
      </c>
      <c r="O665" s="68">
        <v>0.14988099999999999</v>
      </c>
      <c r="P665" s="70">
        <v>2023</v>
      </c>
    </row>
    <row r="666" spans="1:16" x14ac:dyDescent="0.2">
      <c r="A666" s="69" t="s">
        <v>155</v>
      </c>
      <c r="B666" s="69" t="s">
        <v>494</v>
      </c>
      <c r="C666" s="69" t="s">
        <v>836</v>
      </c>
      <c r="D666" s="69" t="s">
        <v>159</v>
      </c>
      <c r="E666" s="69" t="s">
        <v>163</v>
      </c>
      <c r="F666" s="69" t="str">
        <f t="shared" si="11"/>
        <v>TAG001686 FAU Master Account Set: Budget Pool - Expense</v>
      </c>
      <c r="G666" s="66">
        <v>0</v>
      </c>
      <c r="H666" s="66">
        <v>0</v>
      </c>
      <c r="I666" s="66">
        <v>0</v>
      </c>
      <c r="J666" s="66">
        <v>0</v>
      </c>
      <c r="K666" s="66">
        <v>0</v>
      </c>
      <c r="L666" s="67">
        <v>0</v>
      </c>
      <c r="M666" s="66">
        <v>0</v>
      </c>
      <c r="N666" s="66">
        <v>0</v>
      </c>
      <c r="O666" s="68">
        <v>0</v>
      </c>
      <c r="P666" s="70">
        <v>2023</v>
      </c>
    </row>
    <row r="667" spans="1:16" x14ac:dyDescent="0.2">
      <c r="A667" s="69" t="s">
        <v>155</v>
      </c>
      <c r="B667" s="69" t="s">
        <v>494</v>
      </c>
      <c r="C667" s="69" t="s">
        <v>160</v>
      </c>
      <c r="D667" s="69" t="s">
        <v>159</v>
      </c>
      <c r="E667" s="69" t="s">
        <v>163</v>
      </c>
      <c r="F667" s="69" t="str">
        <f t="shared" si="11"/>
        <v>TAG001686 FAU Master Account Set: Budget Pool - Expense</v>
      </c>
      <c r="G667" s="66">
        <v>55000</v>
      </c>
      <c r="H667" s="66">
        <v>0</v>
      </c>
      <c r="I667" s="66">
        <v>55000</v>
      </c>
      <c r="J667" s="66">
        <v>0</v>
      </c>
      <c r="K667" s="66">
        <v>0</v>
      </c>
      <c r="L667" s="67">
        <v>0</v>
      </c>
      <c r="M667" s="66">
        <v>0</v>
      </c>
      <c r="N667" s="66">
        <v>55000</v>
      </c>
      <c r="O667" s="68">
        <v>1</v>
      </c>
      <c r="P667" s="70">
        <v>2023</v>
      </c>
    </row>
    <row r="668" spans="1:16" x14ac:dyDescent="0.2">
      <c r="A668" s="69" t="s">
        <v>155</v>
      </c>
      <c r="B668" s="69" t="s">
        <v>494</v>
      </c>
      <c r="C668" s="69" t="s">
        <v>160</v>
      </c>
      <c r="D668" s="69" t="s">
        <v>159</v>
      </c>
      <c r="E668" s="69" t="s">
        <v>162</v>
      </c>
      <c r="F668" s="69" t="str">
        <f t="shared" si="11"/>
        <v>TAG001686 FAU Master Account Set: Budget Pool - INTRA-Fund Transfers Out</v>
      </c>
      <c r="G668" s="66">
        <v>1540</v>
      </c>
      <c r="H668" s="66">
        <v>0</v>
      </c>
      <c r="I668" s="66">
        <v>1540</v>
      </c>
      <c r="J668" s="66">
        <v>-0.01</v>
      </c>
      <c r="K668" s="66">
        <v>0</v>
      </c>
      <c r="L668" s="67">
        <v>0</v>
      </c>
      <c r="M668" s="66">
        <v>-0.01</v>
      </c>
      <c r="N668" s="66">
        <v>1540.01</v>
      </c>
      <c r="O668" s="68">
        <v>1.000006</v>
      </c>
      <c r="P668" s="70">
        <v>2023</v>
      </c>
    </row>
    <row r="669" spans="1:16" x14ac:dyDescent="0.2">
      <c r="A669" s="69" t="s">
        <v>156</v>
      </c>
      <c r="B669" s="69" t="s">
        <v>493</v>
      </c>
      <c r="C669" s="69" t="s">
        <v>160</v>
      </c>
      <c r="D669" s="69" t="s">
        <v>159</v>
      </c>
      <c r="E669" s="69" t="s">
        <v>163</v>
      </c>
      <c r="F669" s="69" t="str">
        <f t="shared" si="11"/>
        <v>TAG001687 FAU Master Account Set: Budget Pool - Expense</v>
      </c>
      <c r="G669" s="66">
        <v>67000</v>
      </c>
      <c r="H669" s="66">
        <v>0</v>
      </c>
      <c r="I669" s="66">
        <v>67000</v>
      </c>
      <c r="J669" s="66">
        <v>0</v>
      </c>
      <c r="K669" s="66">
        <v>0</v>
      </c>
      <c r="L669" s="67">
        <v>0</v>
      </c>
      <c r="M669" s="66">
        <v>0</v>
      </c>
      <c r="N669" s="66">
        <v>67000</v>
      </c>
      <c r="O669" s="68">
        <v>1</v>
      </c>
      <c r="P669" s="70">
        <v>2023</v>
      </c>
    </row>
    <row r="670" spans="1:16" x14ac:dyDescent="0.2">
      <c r="A670" s="69" t="s">
        <v>156</v>
      </c>
      <c r="B670" s="69" t="s">
        <v>493</v>
      </c>
      <c r="C670" s="69" t="s">
        <v>160</v>
      </c>
      <c r="D670" s="69" t="s">
        <v>159</v>
      </c>
      <c r="E670" s="69" t="s">
        <v>162</v>
      </c>
      <c r="F670" s="69" t="str">
        <f t="shared" si="11"/>
        <v>TAG001687 FAU Master Account Set: Budget Pool - INTRA-Fund Transfers Out</v>
      </c>
      <c r="G670" s="66">
        <v>1876</v>
      </c>
      <c r="H670" s="66">
        <v>0</v>
      </c>
      <c r="I670" s="66">
        <v>1876</v>
      </c>
      <c r="J670" s="66">
        <v>0</v>
      </c>
      <c r="K670" s="66">
        <v>0</v>
      </c>
      <c r="L670" s="67">
        <v>0</v>
      </c>
      <c r="M670" s="66">
        <v>0</v>
      </c>
      <c r="N670" s="66">
        <v>1876</v>
      </c>
      <c r="O670" s="68">
        <v>1</v>
      </c>
      <c r="P670" s="70">
        <v>2023</v>
      </c>
    </row>
    <row r="671" spans="1:16" x14ac:dyDescent="0.2">
      <c r="A671" s="69" t="s">
        <v>157</v>
      </c>
      <c r="B671" s="69" t="s">
        <v>492</v>
      </c>
      <c r="C671" s="69" t="s">
        <v>160</v>
      </c>
      <c r="D671" s="69" t="s">
        <v>159</v>
      </c>
      <c r="E671" s="69" t="s">
        <v>163</v>
      </c>
      <c r="F671" s="69" t="str">
        <f t="shared" si="11"/>
        <v>TAG001924 FAU Master Account Set: Budget Pool - Expense</v>
      </c>
      <c r="G671" s="66">
        <v>10000</v>
      </c>
      <c r="H671" s="66">
        <v>0</v>
      </c>
      <c r="I671" s="66">
        <v>10000</v>
      </c>
      <c r="J671" s="66">
        <v>0</v>
      </c>
      <c r="K671" s="66">
        <v>0</v>
      </c>
      <c r="L671" s="67">
        <v>0</v>
      </c>
      <c r="M671" s="66">
        <v>0</v>
      </c>
      <c r="N671" s="66">
        <v>10000</v>
      </c>
      <c r="O671" s="68">
        <v>1</v>
      </c>
      <c r="P671" s="70">
        <v>2023</v>
      </c>
    </row>
    <row r="672" spans="1:16" x14ac:dyDescent="0.2">
      <c r="A672" s="69" t="s">
        <v>157</v>
      </c>
      <c r="B672" s="69" t="s">
        <v>492</v>
      </c>
      <c r="C672" s="69" t="s">
        <v>160</v>
      </c>
      <c r="D672" s="69" t="s">
        <v>159</v>
      </c>
      <c r="E672" s="69" t="s">
        <v>162</v>
      </c>
      <c r="F672" s="69" t="str">
        <f t="shared" si="11"/>
        <v>TAG001924 FAU Master Account Set: Budget Pool - INTRA-Fund Transfers Out</v>
      </c>
      <c r="G672" s="66">
        <v>280</v>
      </c>
      <c r="H672" s="66">
        <v>0</v>
      </c>
      <c r="I672" s="66">
        <v>280</v>
      </c>
      <c r="J672" s="66">
        <v>0</v>
      </c>
      <c r="K672" s="66">
        <v>0</v>
      </c>
      <c r="L672" s="67">
        <v>0</v>
      </c>
      <c r="M672" s="66">
        <v>0</v>
      </c>
      <c r="N672" s="66">
        <v>280</v>
      </c>
      <c r="O672" s="68">
        <v>1</v>
      </c>
      <c r="P672" s="70">
        <v>2023</v>
      </c>
    </row>
    <row r="673" spans="1:16" x14ac:dyDescent="0.2">
      <c r="A673" s="69" t="s">
        <v>149</v>
      </c>
      <c r="B673" s="69" t="s">
        <v>491</v>
      </c>
      <c r="C673" s="69" t="s">
        <v>160</v>
      </c>
      <c r="D673" s="69" t="s">
        <v>159</v>
      </c>
      <c r="E673" s="69" t="s">
        <v>163</v>
      </c>
      <c r="F673" s="69" t="str">
        <f t="shared" si="11"/>
        <v>TAG001927 FAU Master Account Set: Budget Pool - Expense</v>
      </c>
      <c r="G673" s="66">
        <v>186.77</v>
      </c>
      <c r="H673" s="66">
        <v>0</v>
      </c>
      <c r="I673" s="66">
        <v>186.77</v>
      </c>
      <c r="J673" s="66">
        <v>0</v>
      </c>
      <c r="K673" s="66">
        <v>0</v>
      </c>
      <c r="L673" s="67">
        <v>0</v>
      </c>
      <c r="M673" s="66">
        <v>0</v>
      </c>
      <c r="N673" s="66">
        <v>186.77</v>
      </c>
      <c r="O673" s="68">
        <v>1</v>
      </c>
      <c r="P673" s="70">
        <v>2023</v>
      </c>
    </row>
    <row r="674" spans="1:16" x14ac:dyDescent="0.2">
      <c r="A674" s="69" t="s">
        <v>149</v>
      </c>
      <c r="B674" s="69" t="s">
        <v>491</v>
      </c>
      <c r="C674" s="69" t="s">
        <v>160</v>
      </c>
      <c r="D674" s="69" t="s">
        <v>159</v>
      </c>
      <c r="E674" s="69" t="s">
        <v>162</v>
      </c>
      <c r="F674" s="69" t="str">
        <f t="shared" si="11"/>
        <v>TAG001927 FAU Master Account Set: Budget Pool - INTRA-Fund Transfers Out</v>
      </c>
      <c r="G674" s="66">
        <v>5.23</v>
      </c>
      <c r="H674" s="66">
        <v>0</v>
      </c>
      <c r="I674" s="66">
        <v>5.23</v>
      </c>
      <c r="J674" s="66">
        <v>0</v>
      </c>
      <c r="K674" s="66">
        <v>0</v>
      </c>
      <c r="L674" s="67">
        <v>0</v>
      </c>
      <c r="M674" s="66">
        <v>0</v>
      </c>
      <c r="N674" s="66">
        <v>5.23</v>
      </c>
      <c r="O674" s="68">
        <v>1</v>
      </c>
      <c r="P674" s="70">
        <v>2023</v>
      </c>
    </row>
    <row r="675" spans="1:16" x14ac:dyDescent="0.2">
      <c r="A675" s="69" t="s">
        <v>79</v>
      </c>
      <c r="B675" s="69" t="s">
        <v>490</v>
      </c>
      <c r="C675" s="69" t="s">
        <v>160</v>
      </c>
      <c r="D675" s="69" t="s">
        <v>159</v>
      </c>
      <c r="E675" s="69" t="s">
        <v>163</v>
      </c>
      <c r="F675" s="69" t="str">
        <f t="shared" si="11"/>
        <v>TAG003502 FAU Master Account Set: Budget Pool - Expense</v>
      </c>
      <c r="G675" s="66">
        <v>75154</v>
      </c>
      <c r="H675" s="66">
        <v>15000</v>
      </c>
      <c r="I675" s="66">
        <v>90154</v>
      </c>
      <c r="J675" s="66">
        <v>77408.08</v>
      </c>
      <c r="K675" s="66">
        <v>0</v>
      </c>
      <c r="L675" s="67">
        <v>0</v>
      </c>
      <c r="M675" s="66">
        <v>77408.08</v>
      </c>
      <c r="N675" s="66">
        <v>12745.92</v>
      </c>
      <c r="O675" s="68">
        <v>0.141379</v>
      </c>
      <c r="P675" s="70">
        <v>2023</v>
      </c>
    </row>
    <row r="676" spans="1:16" x14ac:dyDescent="0.2">
      <c r="A676" s="69" t="s">
        <v>79</v>
      </c>
      <c r="B676" s="69" t="s">
        <v>490</v>
      </c>
      <c r="C676" s="69" t="s">
        <v>160</v>
      </c>
      <c r="D676" s="69" t="s">
        <v>159</v>
      </c>
      <c r="E676" s="69" t="s">
        <v>162</v>
      </c>
      <c r="F676" s="69" t="str">
        <f t="shared" si="11"/>
        <v>TAG003502 FAU Master Account Set: Budget Pool - INTRA-Fund Transfers Out</v>
      </c>
      <c r="G676" s="66">
        <v>8082.46</v>
      </c>
      <c r="H676" s="66">
        <v>0</v>
      </c>
      <c r="I676" s="66">
        <v>8082.46</v>
      </c>
      <c r="J676" s="66">
        <v>20827.18</v>
      </c>
      <c r="K676" s="66">
        <v>0</v>
      </c>
      <c r="L676" s="67">
        <v>0</v>
      </c>
      <c r="M676" s="66">
        <v>20827.18</v>
      </c>
      <c r="N676" s="66">
        <v>-12744.72</v>
      </c>
      <c r="O676" s="68">
        <v>-1.576837</v>
      </c>
      <c r="P676" s="70">
        <v>2023</v>
      </c>
    </row>
    <row r="677" spans="1:16" x14ac:dyDescent="0.2">
      <c r="A677" s="69" t="s">
        <v>79</v>
      </c>
      <c r="B677" s="69" t="s">
        <v>490</v>
      </c>
      <c r="C677" s="69" t="s">
        <v>160</v>
      </c>
      <c r="D677" s="69" t="s">
        <v>159</v>
      </c>
      <c r="E677" s="69" t="s">
        <v>158</v>
      </c>
      <c r="F677" s="69" t="str">
        <f t="shared" si="11"/>
        <v>TAG003502 FAU Master Account Set: Budget Pool - OPS</v>
      </c>
      <c r="G677" s="66">
        <v>39600</v>
      </c>
      <c r="H677" s="66">
        <v>0</v>
      </c>
      <c r="I677" s="66">
        <v>39600</v>
      </c>
      <c r="J677" s="66">
        <v>23890.71</v>
      </c>
      <c r="K677" s="66">
        <v>0</v>
      </c>
      <c r="L677" s="67">
        <v>0</v>
      </c>
      <c r="M677" s="66">
        <v>23890.71</v>
      </c>
      <c r="N677" s="66">
        <v>15709.29</v>
      </c>
      <c r="O677" s="68">
        <v>0.39669900000000002</v>
      </c>
      <c r="P677" s="70">
        <v>2023</v>
      </c>
    </row>
    <row r="678" spans="1:16" x14ac:dyDescent="0.2">
      <c r="A678" s="69" t="s">
        <v>79</v>
      </c>
      <c r="B678" s="69" t="s">
        <v>490</v>
      </c>
      <c r="C678" s="69" t="s">
        <v>160</v>
      </c>
      <c r="D678" s="69" t="s">
        <v>159</v>
      </c>
      <c r="E678" s="69" t="s">
        <v>167</v>
      </c>
      <c r="F678" s="69" t="str">
        <f t="shared" si="11"/>
        <v>TAG003502 FAU Master Account Set: Budget Pool - Salaries &amp; Benefits (AMP, SP, Faculty)</v>
      </c>
      <c r="G678" s="66">
        <v>173905.2</v>
      </c>
      <c r="H678" s="66">
        <v>-15000</v>
      </c>
      <c r="I678" s="66">
        <v>158905.20000000001</v>
      </c>
      <c r="J678" s="66">
        <v>106477.17</v>
      </c>
      <c r="K678" s="66">
        <v>0</v>
      </c>
      <c r="L678" s="67">
        <v>0</v>
      </c>
      <c r="M678" s="66">
        <v>106477.17</v>
      </c>
      <c r="N678" s="66">
        <v>52428.03</v>
      </c>
      <c r="O678" s="68">
        <v>0.32993299999999998</v>
      </c>
      <c r="P678" s="70">
        <v>2023</v>
      </c>
    </row>
    <row r="679" spans="1:16" x14ac:dyDescent="0.2">
      <c r="A679" s="69" t="s">
        <v>81</v>
      </c>
      <c r="B679" s="69" t="s">
        <v>19</v>
      </c>
      <c r="C679" s="69" t="s">
        <v>160</v>
      </c>
      <c r="D679" s="69" t="s">
        <v>159</v>
      </c>
      <c r="E679" s="69" t="s">
        <v>163</v>
      </c>
      <c r="F679" s="69" t="str">
        <f t="shared" si="11"/>
        <v>TAG003543 FAU Master Account Set: Budget Pool - Expense</v>
      </c>
      <c r="G679" s="66">
        <v>0</v>
      </c>
      <c r="H679" s="66">
        <v>0</v>
      </c>
      <c r="I679" s="66">
        <v>0</v>
      </c>
      <c r="J679" s="66">
        <v>0</v>
      </c>
      <c r="K679" s="66">
        <v>0</v>
      </c>
      <c r="L679" s="67">
        <v>0</v>
      </c>
      <c r="M679" s="66">
        <v>0</v>
      </c>
      <c r="N679" s="66">
        <v>0</v>
      </c>
      <c r="O679" s="68">
        <v>0</v>
      </c>
      <c r="P679" s="70">
        <v>2023</v>
      </c>
    </row>
    <row r="680" spans="1:16" x14ac:dyDescent="0.2">
      <c r="A680" s="69" t="s">
        <v>81</v>
      </c>
      <c r="B680" s="69" t="s">
        <v>19</v>
      </c>
      <c r="C680" s="69" t="s">
        <v>160</v>
      </c>
      <c r="D680" s="69" t="s">
        <v>159</v>
      </c>
      <c r="E680" s="69" t="s">
        <v>165</v>
      </c>
      <c r="F680" s="69" t="str">
        <f t="shared" si="11"/>
        <v>TAG003543 FAU Master Account Set: Budget Pool - INTER-Fund Transfers Out</v>
      </c>
      <c r="G680" s="66">
        <v>1846608</v>
      </c>
      <c r="H680" s="66">
        <v>0</v>
      </c>
      <c r="I680" s="66">
        <v>1846608</v>
      </c>
      <c r="J680" s="66">
        <v>1846608</v>
      </c>
      <c r="K680" s="66">
        <v>0</v>
      </c>
      <c r="L680" s="67">
        <v>0</v>
      </c>
      <c r="M680" s="66">
        <v>1846608</v>
      </c>
      <c r="N680" s="66">
        <v>0</v>
      </c>
      <c r="O680" s="68">
        <v>0</v>
      </c>
      <c r="P680" s="70">
        <v>2023</v>
      </c>
    </row>
    <row r="681" spans="1:16" x14ac:dyDescent="0.2">
      <c r="A681" s="69" t="s">
        <v>82</v>
      </c>
      <c r="B681" s="69" t="s">
        <v>489</v>
      </c>
      <c r="C681" s="69" t="s">
        <v>160</v>
      </c>
      <c r="D681" s="69" t="s">
        <v>159</v>
      </c>
      <c r="E681" s="69" t="s">
        <v>163</v>
      </c>
      <c r="F681" s="69" t="str">
        <f t="shared" si="11"/>
        <v>TAG004958 FAU Master Account Set: Budget Pool - Expense</v>
      </c>
      <c r="G681" s="66">
        <v>92500</v>
      </c>
      <c r="H681" s="66">
        <v>-4889.5</v>
      </c>
      <c r="I681" s="66">
        <v>87610.5</v>
      </c>
      <c r="J681" s="66">
        <v>47144.11</v>
      </c>
      <c r="K681" s="66">
        <v>0</v>
      </c>
      <c r="L681" s="67">
        <v>0</v>
      </c>
      <c r="M681" s="66">
        <v>47144.11</v>
      </c>
      <c r="N681" s="66">
        <v>40466.39</v>
      </c>
      <c r="O681" s="68">
        <v>0.46189000000000002</v>
      </c>
      <c r="P681" s="70">
        <v>2023</v>
      </c>
    </row>
    <row r="682" spans="1:16" x14ac:dyDescent="0.2">
      <c r="A682" s="69" t="s">
        <v>82</v>
      </c>
      <c r="B682" s="69" t="s">
        <v>489</v>
      </c>
      <c r="C682" s="69" t="s">
        <v>160</v>
      </c>
      <c r="D682" s="69" t="s">
        <v>159</v>
      </c>
      <c r="E682" s="69" t="s">
        <v>162</v>
      </c>
      <c r="F682" s="69" t="str">
        <f t="shared" si="11"/>
        <v>TAG004958 FAU Master Account Set: Budget Pool - INTRA-Fund Transfers Out</v>
      </c>
      <c r="G682" s="66">
        <v>5311.76</v>
      </c>
      <c r="H682" s="66">
        <v>0</v>
      </c>
      <c r="I682" s="66">
        <v>5311.76</v>
      </c>
      <c r="J682" s="66">
        <v>4178.71</v>
      </c>
      <c r="K682" s="66">
        <v>0</v>
      </c>
      <c r="L682" s="67">
        <v>0</v>
      </c>
      <c r="M682" s="66">
        <v>4178.71</v>
      </c>
      <c r="N682" s="66">
        <v>1133.05</v>
      </c>
      <c r="O682" s="68">
        <v>0.21331</v>
      </c>
      <c r="P682" s="70">
        <v>2023</v>
      </c>
    </row>
    <row r="683" spans="1:16" x14ac:dyDescent="0.2">
      <c r="A683" s="69" t="s">
        <v>82</v>
      </c>
      <c r="B683" s="69" t="s">
        <v>489</v>
      </c>
      <c r="C683" s="69" t="s">
        <v>160</v>
      </c>
      <c r="D683" s="69" t="s">
        <v>159</v>
      </c>
      <c r="E683" s="69" t="s">
        <v>158</v>
      </c>
      <c r="F683" s="69" t="str">
        <f t="shared" si="11"/>
        <v>TAG004958 FAU Master Account Set: Budget Pool - OPS</v>
      </c>
      <c r="G683" s="66">
        <v>7920</v>
      </c>
      <c r="H683" s="66">
        <v>4889.5</v>
      </c>
      <c r="I683" s="66">
        <v>12809.5</v>
      </c>
      <c r="J683" s="66">
        <v>12809.5</v>
      </c>
      <c r="K683" s="66">
        <v>0</v>
      </c>
      <c r="L683" s="67">
        <v>0</v>
      </c>
      <c r="M683" s="66">
        <v>12809.5</v>
      </c>
      <c r="N683" s="66">
        <v>0</v>
      </c>
      <c r="O683" s="68">
        <v>0</v>
      </c>
      <c r="P683" s="70">
        <v>2023</v>
      </c>
    </row>
    <row r="684" spans="1:16" x14ac:dyDescent="0.2">
      <c r="A684" s="69" t="s">
        <v>139</v>
      </c>
      <c r="B684" s="69" t="s">
        <v>140</v>
      </c>
      <c r="C684" s="69" t="s">
        <v>160</v>
      </c>
      <c r="D684" s="69" t="s">
        <v>159</v>
      </c>
      <c r="E684" s="69" t="s">
        <v>163</v>
      </c>
      <c r="F684" s="69" t="str">
        <f t="shared" si="11"/>
        <v>TAG006850 FAU Master Account Set: Budget Pool - Expense</v>
      </c>
      <c r="G684" s="66">
        <v>98024.9</v>
      </c>
      <c r="H684" s="66">
        <v>0</v>
      </c>
      <c r="I684" s="66">
        <v>98024.9</v>
      </c>
      <c r="J684" s="66">
        <v>96527.89</v>
      </c>
      <c r="K684" s="66">
        <v>0</v>
      </c>
      <c r="L684" s="67">
        <v>0</v>
      </c>
      <c r="M684" s="66">
        <v>96527.89</v>
      </c>
      <c r="N684" s="66">
        <v>1497.01</v>
      </c>
      <c r="O684" s="68">
        <v>1.5272000000000001E-2</v>
      </c>
      <c r="P684" s="70">
        <v>2023</v>
      </c>
    </row>
    <row r="685" spans="1:16" x14ac:dyDescent="0.2">
      <c r="A685" s="69" t="s">
        <v>139</v>
      </c>
      <c r="B685" s="69" t="s">
        <v>140</v>
      </c>
      <c r="C685" s="69" t="s">
        <v>160</v>
      </c>
      <c r="D685" s="69" t="s">
        <v>159</v>
      </c>
      <c r="E685" s="69" t="s">
        <v>162</v>
      </c>
      <c r="F685" s="69" t="str">
        <f t="shared" si="11"/>
        <v>TAG006850 FAU Master Account Set: Budget Pool - INTRA-Fund Transfers Out</v>
      </c>
      <c r="G685" s="66">
        <v>2744.7</v>
      </c>
      <c r="H685" s="66">
        <v>0</v>
      </c>
      <c r="I685" s="66">
        <v>2744.7</v>
      </c>
      <c r="J685" s="66">
        <v>2702.78</v>
      </c>
      <c r="K685" s="66">
        <v>0</v>
      </c>
      <c r="L685" s="67">
        <v>0</v>
      </c>
      <c r="M685" s="66">
        <v>2702.78</v>
      </c>
      <c r="N685" s="66">
        <v>41.92</v>
      </c>
      <c r="O685" s="68">
        <v>1.5273E-2</v>
      </c>
      <c r="P685" s="70">
        <v>2023</v>
      </c>
    </row>
    <row r="686" spans="1:16" x14ac:dyDescent="0.2">
      <c r="A686" s="69" t="s">
        <v>477</v>
      </c>
      <c r="B686" s="69" t="s">
        <v>479</v>
      </c>
      <c r="C686" s="69" t="s">
        <v>160</v>
      </c>
      <c r="D686" s="69" t="s">
        <v>159</v>
      </c>
      <c r="E686" s="69" t="s">
        <v>163</v>
      </c>
      <c r="F686" s="69" t="str">
        <f t="shared" si="11"/>
        <v>TAG008792 FAU Master Account Set: Budget Pool - Expense</v>
      </c>
      <c r="G686" s="66">
        <v>18550</v>
      </c>
      <c r="H686" s="66">
        <v>0</v>
      </c>
      <c r="I686" s="66">
        <v>18550</v>
      </c>
      <c r="J686" s="66">
        <v>13495.5</v>
      </c>
      <c r="K686" s="66">
        <v>0</v>
      </c>
      <c r="L686" s="67">
        <v>0</v>
      </c>
      <c r="M686" s="66">
        <v>13495.5</v>
      </c>
      <c r="N686" s="66">
        <v>5054.5</v>
      </c>
      <c r="O686" s="68">
        <v>0.27248</v>
      </c>
      <c r="P686" s="70">
        <v>2023</v>
      </c>
    </row>
    <row r="687" spans="1:16" x14ac:dyDescent="0.2">
      <c r="A687" s="69" t="s">
        <v>477</v>
      </c>
      <c r="B687" s="69" t="s">
        <v>479</v>
      </c>
      <c r="C687" s="69" t="s">
        <v>160</v>
      </c>
      <c r="D687" s="69" t="s">
        <v>159</v>
      </c>
      <c r="E687" s="69" t="s">
        <v>162</v>
      </c>
      <c r="F687" s="69" t="str">
        <f t="shared" si="11"/>
        <v>TAG008792 FAU Master Account Set: Budget Pool - INTRA-Fund Transfers Out</v>
      </c>
      <c r="G687" s="66">
        <v>611.79999999999995</v>
      </c>
      <c r="H687" s="66">
        <v>0</v>
      </c>
      <c r="I687" s="66">
        <v>611.79999999999995</v>
      </c>
      <c r="J687" s="66">
        <v>434.54</v>
      </c>
      <c r="K687" s="66">
        <v>0</v>
      </c>
      <c r="L687" s="67">
        <v>0</v>
      </c>
      <c r="M687" s="66">
        <v>434.54</v>
      </c>
      <c r="N687" s="66">
        <v>177.26</v>
      </c>
      <c r="O687" s="68">
        <v>0.28973500000000002</v>
      </c>
      <c r="P687" s="70">
        <v>2023</v>
      </c>
    </row>
    <row r="688" spans="1:16" x14ac:dyDescent="0.2">
      <c r="A688" s="69" t="s">
        <v>477</v>
      </c>
      <c r="B688" s="69" t="s">
        <v>479</v>
      </c>
      <c r="C688" s="69" t="s">
        <v>160</v>
      </c>
      <c r="D688" s="69" t="s">
        <v>159</v>
      </c>
      <c r="E688" s="69" t="s">
        <v>158</v>
      </c>
      <c r="F688" s="69" t="str">
        <f t="shared" si="11"/>
        <v>TAG008792 FAU Master Account Set: Budget Pool - OPS</v>
      </c>
      <c r="G688" s="66">
        <v>3300</v>
      </c>
      <c r="H688" s="66">
        <v>0</v>
      </c>
      <c r="I688" s="66">
        <v>3300</v>
      </c>
      <c r="J688" s="66">
        <v>2024</v>
      </c>
      <c r="K688" s="66">
        <v>0</v>
      </c>
      <c r="L688" s="67">
        <v>0</v>
      </c>
      <c r="M688" s="66">
        <v>2024</v>
      </c>
      <c r="N688" s="66">
        <v>1276</v>
      </c>
      <c r="O688" s="68">
        <v>0.38666699999999998</v>
      </c>
      <c r="P688" s="70">
        <v>2023</v>
      </c>
    </row>
    <row r="689" spans="1:16" x14ac:dyDescent="0.2">
      <c r="A689" s="69" t="s">
        <v>480</v>
      </c>
      <c r="B689" s="69" t="s">
        <v>807</v>
      </c>
      <c r="C689" s="69" t="s">
        <v>160</v>
      </c>
      <c r="D689" s="69" t="s">
        <v>159</v>
      </c>
      <c r="E689" s="69" t="s">
        <v>163</v>
      </c>
      <c r="F689" s="69" t="str">
        <f t="shared" si="11"/>
        <v>TAG008793 FAU Master Account Set: Budget Pool - Expense</v>
      </c>
      <c r="G689" s="66">
        <v>13000</v>
      </c>
      <c r="H689" s="66">
        <v>-750</v>
      </c>
      <c r="I689" s="66">
        <v>12250</v>
      </c>
      <c r="J689" s="66">
        <v>1149.5999999999999</v>
      </c>
      <c r="K689" s="66">
        <v>0</v>
      </c>
      <c r="L689" s="67">
        <v>0</v>
      </c>
      <c r="M689" s="66">
        <v>1149.5999999999999</v>
      </c>
      <c r="N689" s="66">
        <v>11100.4</v>
      </c>
      <c r="O689" s="68">
        <v>0.90615500000000004</v>
      </c>
      <c r="P689" s="70">
        <v>2023</v>
      </c>
    </row>
    <row r="690" spans="1:16" x14ac:dyDescent="0.2">
      <c r="A690" s="69" t="s">
        <v>480</v>
      </c>
      <c r="B690" s="69" t="s">
        <v>807</v>
      </c>
      <c r="C690" s="69" t="s">
        <v>160</v>
      </c>
      <c r="D690" s="69" t="s">
        <v>159</v>
      </c>
      <c r="E690" s="69" t="s">
        <v>162</v>
      </c>
      <c r="F690" s="69" t="str">
        <f t="shared" si="11"/>
        <v>TAG008793 FAU Master Account Set: Budget Pool - INTRA-Fund Transfers Out</v>
      </c>
      <c r="G690" s="66">
        <v>364</v>
      </c>
      <c r="H690" s="66">
        <v>47.67</v>
      </c>
      <c r="I690" s="66">
        <v>411.67</v>
      </c>
      <c r="J690" s="66">
        <v>32.19</v>
      </c>
      <c r="K690" s="66">
        <v>0</v>
      </c>
      <c r="L690" s="67">
        <v>0</v>
      </c>
      <c r="M690" s="66">
        <v>32.19</v>
      </c>
      <c r="N690" s="66">
        <v>379.48</v>
      </c>
      <c r="O690" s="68">
        <v>0.92180600000000001</v>
      </c>
      <c r="P690" s="70">
        <v>2023</v>
      </c>
    </row>
    <row r="691" spans="1:16" x14ac:dyDescent="0.2">
      <c r="A691" s="69" t="s">
        <v>482</v>
      </c>
      <c r="B691" s="69" t="s">
        <v>483</v>
      </c>
      <c r="C691" s="69" t="s">
        <v>160</v>
      </c>
      <c r="D691" s="69" t="s">
        <v>159</v>
      </c>
      <c r="E691" s="69" t="s">
        <v>163</v>
      </c>
      <c r="F691" s="69" t="str">
        <f t="shared" si="11"/>
        <v>TAG008794 FAU Master Account Set: Budget Pool - Expense</v>
      </c>
      <c r="G691" s="66">
        <v>1400</v>
      </c>
      <c r="H691" s="66">
        <v>0</v>
      </c>
      <c r="I691" s="66">
        <v>1400</v>
      </c>
      <c r="J691" s="66">
        <v>1234.6500000000001</v>
      </c>
      <c r="K691" s="66">
        <v>0</v>
      </c>
      <c r="L691" s="67">
        <v>0</v>
      </c>
      <c r="M691" s="66">
        <v>1234.6500000000001</v>
      </c>
      <c r="N691" s="66">
        <v>165.35</v>
      </c>
      <c r="O691" s="68">
        <v>0.118107</v>
      </c>
      <c r="P691" s="70">
        <v>2023</v>
      </c>
    </row>
    <row r="692" spans="1:16" x14ac:dyDescent="0.2">
      <c r="A692" s="69" t="s">
        <v>482</v>
      </c>
      <c r="B692" s="69" t="s">
        <v>483</v>
      </c>
      <c r="C692" s="69" t="s">
        <v>160</v>
      </c>
      <c r="D692" s="69" t="s">
        <v>159</v>
      </c>
      <c r="E692" s="69" t="s">
        <v>162</v>
      </c>
      <c r="F692" s="69" t="str">
        <f t="shared" si="11"/>
        <v>TAG008794 FAU Master Account Set: Budget Pool - INTRA-Fund Transfers Out</v>
      </c>
      <c r="G692" s="66">
        <v>390.88</v>
      </c>
      <c r="H692" s="66">
        <v>0</v>
      </c>
      <c r="I692" s="66">
        <v>390.88</v>
      </c>
      <c r="J692" s="66">
        <v>298.95</v>
      </c>
      <c r="K692" s="66">
        <v>0</v>
      </c>
      <c r="L692" s="67">
        <v>0</v>
      </c>
      <c r="M692" s="66">
        <v>298.95</v>
      </c>
      <c r="N692" s="66">
        <v>91.93</v>
      </c>
      <c r="O692" s="68">
        <v>0.23518700000000001</v>
      </c>
      <c r="P692" s="70">
        <v>2023</v>
      </c>
    </row>
    <row r="693" spans="1:16" x14ac:dyDescent="0.2">
      <c r="A693" s="69" t="s">
        <v>482</v>
      </c>
      <c r="B693" s="69" t="s">
        <v>483</v>
      </c>
      <c r="C693" s="69" t="s">
        <v>160</v>
      </c>
      <c r="D693" s="69" t="s">
        <v>159</v>
      </c>
      <c r="E693" s="69" t="s">
        <v>158</v>
      </c>
      <c r="F693" s="69" t="str">
        <f t="shared" si="11"/>
        <v>TAG008794 FAU Master Account Set: Budget Pool - OPS</v>
      </c>
      <c r="G693" s="66">
        <v>12560</v>
      </c>
      <c r="H693" s="66">
        <v>0</v>
      </c>
      <c r="I693" s="66">
        <v>12560</v>
      </c>
      <c r="J693" s="66">
        <v>9442.25</v>
      </c>
      <c r="K693" s="66">
        <v>0</v>
      </c>
      <c r="L693" s="67">
        <v>0</v>
      </c>
      <c r="M693" s="66">
        <v>9442.25</v>
      </c>
      <c r="N693" s="66">
        <v>3117.75</v>
      </c>
      <c r="O693" s="68">
        <v>0.24822900000000001</v>
      </c>
      <c r="P693" s="70">
        <v>2023</v>
      </c>
    </row>
    <row r="694" spans="1:16" x14ac:dyDescent="0.2">
      <c r="A694" s="69" t="s">
        <v>486</v>
      </c>
      <c r="B694" s="69" t="s">
        <v>837</v>
      </c>
      <c r="C694" s="69" t="s">
        <v>160</v>
      </c>
      <c r="D694" s="69" t="s">
        <v>159</v>
      </c>
      <c r="E694" s="69" t="s">
        <v>163</v>
      </c>
      <c r="F694" s="69" t="str">
        <f t="shared" si="11"/>
        <v>TAG008803 FAU Master Account Set: Budget Pool - Expense</v>
      </c>
      <c r="G694" s="66">
        <v>3000</v>
      </c>
      <c r="H694" s="66">
        <v>0</v>
      </c>
      <c r="I694" s="66">
        <v>3000</v>
      </c>
      <c r="J694" s="66">
        <v>0</v>
      </c>
      <c r="K694" s="66">
        <v>0</v>
      </c>
      <c r="L694" s="67">
        <v>0</v>
      </c>
      <c r="M694" s="66">
        <v>0</v>
      </c>
      <c r="N694" s="66">
        <v>3000</v>
      </c>
      <c r="O694" s="68">
        <v>1</v>
      </c>
      <c r="P694" s="70">
        <v>2023</v>
      </c>
    </row>
    <row r="695" spans="1:16" x14ac:dyDescent="0.2">
      <c r="A695" s="69" t="s">
        <v>486</v>
      </c>
      <c r="B695" s="69" t="s">
        <v>837</v>
      </c>
      <c r="C695" s="69" t="s">
        <v>160</v>
      </c>
      <c r="D695" s="69" t="s">
        <v>159</v>
      </c>
      <c r="E695" s="69" t="s">
        <v>162</v>
      </c>
      <c r="F695" s="69" t="str">
        <f t="shared" si="11"/>
        <v>TAG008803 FAU Master Account Set: Budget Pool - INTRA-Fund Transfers Out</v>
      </c>
      <c r="G695" s="66">
        <v>84</v>
      </c>
      <c r="H695" s="66">
        <v>0</v>
      </c>
      <c r="I695" s="66">
        <v>84</v>
      </c>
      <c r="J695" s="66">
        <v>0</v>
      </c>
      <c r="K695" s="66">
        <v>0</v>
      </c>
      <c r="L695" s="67">
        <v>0</v>
      </c>
      <c r="M695" s="66">
        <v>0</v>
      </c>
      <c r="N695" s="66">
        <v>84</v>
      </c>
      <c r="O695" s="68">
        <v>1</v>
      </c>
      <c r="P695" s="70">
        <v>2023</v>
      </c>
    </row>
    <row r="696" spans="1:16" x14ac:dyDescent="0.2">
      <c r="A696" s="69" t="s">
        <v>838</v>
      </c>
      <c r="B696" s="69" t="s">
        <v>839</v>
      </c>
      <c r="C696" s="69" t="s">
        <v>840</v>
      </c>
      <c r="D696" s="69" t="s">
        <v>159</v>
      </c>
      <c r="E696" s="69" t="s">
        <v>163</v>
      </c>
      <c r="F696" s="69" t="str">
        <f t="shared" si="11"/>
        <v>TAG009718 FAU Master Account Set: Budget Pool - Expense</v>
      </c>
      <c r="G696" s="66">
        <v>0</v>
      </c>
      <c r="H696" s="66">
        <v>26990</v>
      </c>
      <c r="I696" s="66">
        <v>26990</v>
      </c>
      <c r="J696" s="66">
        <v>26990</v>
      </c>
      <c r="K696" s="66">
        <v>0</v>
      </c>
      <c r="L696" s="67">
        <v>0</v>
      </c>
      <c r="M696" s="66">
        <v>26990</v>
      </c>
      <c r="N696" s="66">
        <v>0</v>
      </c>
      <c r="O696" s="68">
        <v>0</v>
      </c>
      <c r="P696" s="70">
        <v>2023</v>
      </c>
    </row>
    <row r="697" spans="1:16" x14ac:dyDescent="0.2">
      <c r="A697" s="69" t="s">
        <v>838</v>
      </c>
      <c r="B697" s="69" t="s">
        <v>839</v>
      </c>
      <c r="C697" s="69" t="s">
        <v>160</v>
      </c>
      <c r="D697" s="69" t="s">
        <v>159</v>
      </c>
      <c r="E697" s="69" t="s">
        <v>163</v>
      </c>
      <c r="F697" s="69" t="str">
        <f t="shared" si="11"/>
        <v>TAG009718 FAU Master Account Set: Budget Pool - Expense</v>
      </c>
      <c r="G697" s="66">
        <v>50000</v>
      </c>
      <c r="H697" s="66">
        <v>3010</v>
      </c>
      <c r="I697" s="66">
        <v>53010</v>
      </c>
      <c r="J697" s="66">
        <v>49986.09</v>
      </c>
      <c r="K697" s="66">
        <v>0</v>
      </c>
      <c r="L697" s="67">
        <v>0</v>
      </c>
      <c r="M697" s="66">
        <v>49986.09</v>
      </c>
      <c r="N697" s="66">
        <v>3023.91</v>
      </c>
      <c r="O697" s="68">
        <v>5.7043999999999997E-2</v>
      </c>
      <c r="P697" s="70">
        <v>2023</v>
      </c>
    </row>
    <row r="698" spans="1:16" x14ac:dyDescent="0.2">
      <c r="A698" s="69" t="s">
        <v>838</v>
      </c>
      <c r="B698" s="69" t="s">
        <v>839</v>
      </c>
      <c r="C698" s="69" t="s">
        <v>160</v>
      </c>
      <c r="D698" s="69" t="s">
        <v>159</v>
      </c>
      <c r="E698" s="69" t="s">
        <v>162</v>
      </c>
      <c r="F698" s="69" t="str">
        <f t="shared" si="11"/>
        <v>TAG009718 FAU Master Account Set: Budget Pool - INTRA-Fund Transfers Out</v>
      </c>
      <c r="G698" s="66">
        <v>1400</v>
      </c>
      <c r="H698" s="66">
        <v>840</v>
      </c>
      <c r="I698" s="66">
        <v>2240</v>
      </c>
      <c r="J698" s="66">
        <v>2155.33</v>
      </c>
      <c r="K698" s="66">
        <v>0</v>
      </c>
      <c r="L698" s="67">
        <v>0</v>
      </c>
      <c r="M698" s="66">
        <v>2155.33</v>
      </c>
      <c r="N698" s="66">
        <v>84.67</v>
      </c>
      <c r="O698" s="68">
        <v>3.7798999999999999E-2</v>
      </c>
      <c r="P698" s="70">
        <v>2023</v>
      </c>
    </row>
    <row r="699" spans="1:16" x14ac:dyDescent="0.2">
      <c r="A699" s="2"/>
      <c r="B699" s="2"/>
      <c r="C699" s="2"/>
      <c r="D699" s="2"/>
      <c r="E699" s="2"/>
      <c r="F699" s="2"/>
      <c r="G699" s="55"/>
      <c r="H699" s="55"/>
      <c r="I699" s="55"/>
      <c r="J699" s="4"/>
      <c r="K699" s="4"/>
      <c r="L699" s="5"/>
      <c r="M699" s="55"/>
      <c r="N699" s="4"/>
      <c r="O699" s="3"/>
    </row>
    <row r="700" spans="1:16" x14ac:dyDescent="0.2">
      <c r="A700" s="2"/>
      <c r="B700" s="2"/>
      <c r="C700" s="2"/>
      <c r="D700" s="2"/>
      <c r="E700" s="2"/>
      <c r="F700" s="2"/>
      <c r="G700" s="55"/>
      <c r="H700" s="55"/>
      <c r="I700" s="55"/>
      <c r="J700" s="4"/>
      <c r="K700" s="4"/>
      <c r="L700" s="5"/>
      <c r="M700" s="55"/>
      <c r="N700" s="4"/>
      <c r="O700" s="3"/>
    </row>
    <row r="701" spans="1:16" x14ac:dyDescent="0.2">
      <c r="A701" s="2"/>
      <c r="B701" s="2"/>
      <c r="C701" s="2"/>
      <c r="D701" s="2"/>
      <c r="E701" s="2"/>
      <c r="F701" s="2"/>
      <c r="G701" s="55"/>
      <c r="H701" s="55"/>
      <c r="I701" s="55"/>
      <c r="J701" s="4"/>
      <c r="K701" s="4"/>
      <c r="L701" s="5"/>
      <c r="M701" s="55"/>
      <c r="N701" s="4"/>
      <c r="O701" s="3"/>
    </row>
    <row r="702" spans="1:16" x14ac:dyDescent="0.2">
      <c r="A702" s="2"/>
      <c r="B702" s="2"/>
      <c r="C702" s="2"/>
      <c r="D702" s="2"/>
      <c r="E702" s="2"/>
      <c r="F702" s="2"/>
      <c r="G702" s="55"/>
      <c r="H702" s="55"/>
      <c r="I702" s="55"/>
      <c r="J702" s="4"/>
      <c r="K702" s="4"/>
      <c r="L702" s="5"/>
      <c r="M702" s="55"/>
      <c r="N702" s="4"/>
      <c r="O702" s="3"/>
    </row>
    <row r="703" spans="1:16" x14ac:dyDescent="0.2">
      <c r="A703" s="2"/>
      <c r="B703" s="2"/>
      <c r="C703" s="2"/>
      <c r="D703" s="2"/>
      <c r="E703" s="2"/>
      <c r="F703" s="2"/>
      <c r="G703" s="55"/>
      <c r="H703" s="55"/>
      <c r="I703" s="55"/>
      <c r="J703" s="4"/>
      <c r="K703" s="4"/>
      <c r="L703" s="5"/>
      <c r="M703" s="55"/>
      <c r="N703" s="4"/>
      <c r="O703" s="3"/>
    </row>
    <row r="704" spans="1:16" x14ac:dyDescent="0.2">
      <c r="A704" s="2"/>
      <c r="B704" s="2"/>
      <c r="C704" s="2"/>
      <c r="D704" s="2"/>
      <c r="E704" s="2"/>
      <c r="F704" s="2"/>
      <c r="G704" s="55"/>
      <c r="H704" s="55"/>
      <c r="I704" s="55"/>
      <c r="J704" s="4"/>
      <c r="K704" s="4"/>
      <c r="L704" s="5"/>
      <c r="M704" s="55"/>
      <c r="N704" s="4"/>
      <c r="O704" s="3"/>
    </row>
    <row r="705" spans="1:15" x14ac:dyDescent="0.2">
      <c r="A705" s="2"/>
      <c r="B705" s="2"/>
      <c r="C705" s="2"/>
      <c r="D705" s="2"/>
      <c r="E705" s="2"/>
      <c r="F705" s="2"/>
      <c r="G705" s="55"/>
      <c r="H705" s="55"/>
      <c r="I705" s="55"/>
      <c r="J705" s="4"/>
      <c r="K705" s="4"/>
      <c r="L705" s="5"/>
      <c r="M705" s="55"/>
      <c r="N705" s="4"/>
      <c r="O705" s="3"/>
    </row>
    <row r="706" spans="1:15" x14ac:dyDescent="0.2">
      <c r="A706" s="2"/>
      <c r="B706" s="2"/>
      <c r="C706" s="2"/>
      <c r="D706" s="2"/>
      <c r="E706" s="2"/>
      <c r="F706" s="2"/>
      <c r="G706" s="55"/>
      <c r="H706" s="55"/>
      <c r="I706" s="55"/>
      <c r="J706" s="4"/>
      <c r="K706" s="4"/>
      <c r="L706" s="5"/>
      <c r="M706" s="55"/>
      <c r="N706" s="4"/>
      <c r="O706" s="3"/>
    </row>
  </sheetData>
  <autoFilter ref="A1:P706" xr:uid="{25046566-B85D-4417-9AC5-DE1F309D7775}">
    <sortState xmlns:xlrd2="http://schemas.microsoft.com/office/spreadsheetml/2017/richdata2" ref="A2:P706">
      <sortCondition descending="1" ref="P1:P706"/>
    </sortState>
  </autoFilter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4FF25-7DBB-47C6-9B46-5DC943456CF4}">
  <dimension ref="A1:A5"/>
  <sheetViews>
    <sheetView workbookViewId="0">
      <selection sqref="A1:A1048576"/>
    </sheetView>
  </sheetViews>
  <sheetFormatPr defaultRowHeight="12.75" x14ac:dyDescent="0.2"/>
  <sheetData>
    <row r="1" spans="1:1" x14ac:dyDescent="0.2">
      <c r="A1" s="2" t="s">
        <v>163</v>
      </c>
    </row>
    <row r="2" spans="1:1" x14ac:dyDescent="0.2">
      <c r="A2" s="2" t="s">
        <v>162</v>
      </c>
    </row>
    <row r="3" spans="1:1" x14ac:dyDescent="0.2">
      <c r="A3" s="2" t="s">
        <v>158</v>
      </c>
    </row>
    <row r="4" spans="1:1" x14ac:dyDescent="0.2">
      <c r="A4" s="2" t="s">
        <v>167</v>
      </c>
    </row>
    <row r="5" spans="1:1" x14ac:dyDescent="0.2">
      <c r="A5" s="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Budget to Actual</vt:lpstr>
      <vt:lpstr>NOTES</vt:lpstr>
      <vt:lpstr>Fund Balances</vt:lpstr>
      <vt:lpstr>Data Summary</vt:lpstr>
      <vt:lpstr>SmartTags and CC</vt:lpstr>
      <vt:lpstr>Copy of Pivot</vt:lpstr>
      <vt:lpstr>Data Pivot</vt:lpstr>
      <vt:lpstr>FAU Budget to Actual Expenses B</vt:lpstr>
      <vt:lpstr>Sheet3</vt:lpstr>
      <vt:lpstr>FY19 B2A Pivot</vt:lpstr>
      <vt:lpstr>FY19 B2A</vt:lpstr>
      <vt:lpstr>FY21 B2A Pivot</vt:lpstr>
      <vt:lpstr>FY21 B2A</vt:lpstr>
      <vt:lpstr>FY21 Actuals Pivot</vt:lpstr>
      <vt:lpstr>FY21 B2A </vt:lpstr>
      <vt:lpstr>FY20 BTA Pivot</vt:lpstr>
      <vt:lpstr>FY20BTA</vt:lpstr>
    </vt:vector>
  </TitlesOfParts>
  <Company>Florida Atlantic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Isadore</dc:creator>
  <cp:lastModifiedBy>Brenda Nelson Henry</cp:lastModifiedBy>
  <cp:lastPrinted>2019-08-06T18:38:21Z</cp:lastPrinted>
  <dcterms:created xsi:type="dcterms:W3CDTF">2007-03-21T19:47:15Z</dcterms:created>
  <dcterms:modified xsi:type="dcterms:W3CDTF">2023-10-23T15:21:14Z</dcterms:modified>
</cp:coreProperties>
</file>